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085" activeTab="5"/>
  </bookViews>
  <sheets>
    <sheet name="Регистрация" sheetId="1" r:id="rId1"/>
    <sheet name="A" sheetId="4" r:id="rId2"/>
    <sheet name="B" sheetId="5" r:id="rId3"/>
    <sheet name="C" sheetId="8" r:id="rId4"/>
    <sheet name="D" sheetId="9" r:id="rId5"/>
    <sheet name="Кубок А" sheetId="6" r:id="rId6"/>
    <sheet name="Кубок В" sheetId="7" r:id="rId7"/>
    <sheet name="Рейтинг" sheetId="2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9" i="1"/>
  <c r="C14" i="1"/>
  <c r="C15" i="1"/>
  <c r="C21" i="1"/>
  <c r="C17" i="1"/>
  <c r="G12" i="9"/>
  <c r="G10" i="8"/>
  <c r="I8" i="9"/>
  <c r="B20" i="7"/>
  <c r="G8" i="4"/>
  <c r="B28" i="6"/>
  <c r="B16" i="7"/>
  <c r="F8" i="9"/>
  <c r="F6" i="8"/>
  <c r="F6" i="9"/>
  <c r="G12" i="8"/>
  <c r="G12" i="4"/>
  <c r="H6" i="9"/>
  <c r="G4" i="5"/>
  <c r="H10" i="4"/>
  <c r="H4" i="4"/>
  <c r="F10" i="8"/>
  <c r="G10" i="4"/>
  <c r="I6" i="9"/>
  <c r="G4" i="4"/>
  <c r="G8" i="5"/>
  <c r="B12" i="6"/>
  <c r="F10" i="9"/>
  <c r="H12" i="5"/>
  <c r="H26" i="5"/>
  <c r="C26" i="8"/>
  <c r="I12" i="8"/>
  <c r="H12" i="9"/>
  <c r="C34" i="5"/>
  <c r="I12" i="4"/>
  <c r="H4" i="9"/>
  <c r="B24" i="7"/>
  <c r="B20" i="6"/>
  <c r="I6" i="5"/>
  <c r="I7" i="5" s="1"/>
  <c r="B32" i="7"/>
  <c r="I4" i="5"/>
  <c r="H18" i="4"/>
  <c r="I8" i="8"/>
  <c r="J4" i="8"/>
  <c r="H10" i="8"/>
  <c r="J4" i="9"/>
  <c r="C31" i="5"/>
  <c r="I4" i="9"/>
  <c r="C19" i="5"/>
  <c r="I12" i="9"/>
  <c r="J6" i="9"/>
  <c r="C19" i="4"/>
  <c r="I6" i="8"/>
  <c r="I7" i="8"/>
  <c r="H22" i="8"/>
  <c r="J8" i="5"/>
  <c r="J6" i="8"/>
  <c r="F12" i="8"/>
  <c r="C30" i="5"/>
  <c r="F12" i="5"/>
  <c r="F12" i="9"/>
  <c r="B16" i="6"/>
  <c r="F8" i="5"/>
  <c r="H22" i="4"/>
  <c r="G4" i="9"/>
  <c r="B32" i="6"/>
  <c r="H34" i="5"/>
  <c r="H22" i="5"/>
  <c r="G10" i="5"/>
  <c r="J10" i="4"/>
  <c r="G12" i="5"/>
  <c r="B8" i="7"/>
  <c r="J4" i="5"/>
  <c r="G13" i="9"/>
  <c r="H26" i="9"/>
  <c r="J6" i="5"/>
  <c r="H6" i="5"/>
  <c r="J8" i="8"/>
  <c r="J9" i="8" s="1"/>
  <c r="I8" i="4"/>
  <c r="J4" i="4"/>
  <c r="H10" i="5"/>
  <c r="H19" i="8"/>
  <c r="G8" i="9"/>
  <c r="C27" i="5"/>
  <c r="C31" i="4"/>
  <c r="H12" i="4"/>
  <c r="H4" i="8"/>
  <c r="H35" i="5"/>
  <c r="C19" i="9"/>
  <c r="J10" i="5"/>
  <c r="C35" i="5"/>
  <c r="F8" i="8"/>
  <c r="G10" i="9"/>
  <c r="J6" i="4"/>
  <c r="F9" i="8"/>
  <c r="J10" i="9"/>
  <c r="G11" i="8"/>
  <c r="C34" i="8"/>
  <c r="F6" i="5"/>
  <c r="J8" i="9"/>
  <c r="B24" i="6"/>
  <c r="C26" i="4"/>
  <c r="H18" i="5"/>
  <c r="H30" i="9"/>
  <c r="C30" i="4"/>
  <c r="G8" i="8"/>
  <c r="H6" i="8"/>
  <c r="B4" i="7"/>
  <c r="J8" i="4"/>
  <c r="B12" i="7"/>
  <c r="G4" i="8"/>
  <c r="B4" i="6"/>
  <c r="B28" i="7"/>
  <c r="I4" i="4"/>
  <c r="H12" i="8"/>
  <c r="B8" i="6"/>
  <c r="C23" i="9"/>
  <c r="I6" i="4"/>
  <c r="J10" i="8"/>
  <c r="H6" i="4"/>
  <c r="H23" i="4"/>
  <c r="H27" i="5"/>
  <c r="H4" i="5"/>
  <c r="I4" i="8"/>
  <c r="H10" i="9"/>
  <c r="F12" i="4"/>
  <c r="F10" i="4"/>
  <c r="F11" i="4" s="1"/>
  <c r="F8" i="4"/>
  <c r="I12" i="5"/>
  <c r="H34" i="9"/>
  <c r="F6" i="4"/>
  <c r="I5" i="8"/>
  <c r="F10" i="5"/>
  <c r="H35" i="8"/>
  <c r="I8" i="5"/>
  <c r="C18" i="4"/>
  <c r="C18" i="8"/>
  <c r="H23" i="5"/>
  <c r="G13" i="8"/>
  <c r="C19" i="8"/>
  <c r="C35" i="4"/>
  <c r="H30" i="5"/>
  <c r="C22" i="5"/>
  <c r="H19" i="9"/>
  <c r="H18" i="9"/>
  <c r="H30" i="8"/>
  <c r="C27" i="8"/>
  <c r="C26" i="9"/>
  <c r="C27" i="9"/>
  <c r="C34" i="9"/>
  <c r="H23" i="8"/>
  <c r="H34" i="8"/>
  <c r="C23" i="8"/>
  <c r="C23" i="4"/>
  <c r="H26" i="4"/>
  <c r="H23" i="9"/>
  <c r="C18" i="9"/>
  <c r="H19" i="4"/>
  <c r="C27" i="4"/>
  <c r="H30" i="4"/>
  <c r="C34" i="4"/>
  <c r="H27" i="8"/>
  <c r="C22" i="8"/>
  <c r="C35" i="8"/>
  <c r="H18" i="8"/>
  <c r="H27" i="9"/>
  <c r="C22" i="9"/>
  <c r="F22" i="6" l="1"/>
  <c r="F30" i="7"/>
  <c r="B40" i="7" s="1"/>
  <c r="F14" i="7"/>
  <c r="F14" i="6"/>
  <c r="B36" i="6" s="1"/>
  <c r="F38" i="6" s="1"/>
  <c r="F6" i="7"/>
  <c r="F22" i="7"/>
  <c r="J26" i="7" s="1"/>
  <c r="F30" i="6"/>
  <c r="F6" i="6"/>
  <c r="J10" i="6" s="1"/>
  <c r="N18" i="6" s="1"/>
  <c r="C4" i="1"/>
  <c r="C8" i="1"/>
  <c r="C3" i="1"/>
  <c r="C9" i="1"/>
  <c r="C6" i="1"/>
  <c r="C22" i="1"/>
  <c r="C7" i="1"/>
  <c r="C20" i="1"/>
  <c r="C18" i="1"/>
  <c r="C13" i="1"/>
  <c r="C5" i="1"/>
  <c r="C10" i="1"/>
  <c r="C11" i="1"/>
  <c r="C16" i="1"/>
  <c r="C31" i="9"/>
  <c r="F11" i="9"/>
  <c r="H34" i="4"/>
  <c r="F7" i="9"/>
  <c r="H31" i="9"/>
  <c r="H13" i="4"/>
  <c r="I9" i="9"/>
  <c r="J7" i="8"/>
  <c r="J11" i="5"/>
  <c r="C30" i="8"/>
  <c r="I5" i="9"/>
  <c r="H7" i="4"/>
  <c r="C35" i="9"/>
  <c r="H5" i="4"/>
  <c r="H7" i="9"/>
  <c r="H35" i="9"/>
  <c r="H26" i="8"/>
  <c r="F11" i="5"/>
  <c r="H31" i="8"/>
  <c r="J7" i="4"/>
  <c r="F13" i="9"/>
  <c r="G9" i="8"/>
  <c r="G13" i="5"/>
  <c r="G9" i="4"/>
  <c r="G9" i="9"/>
  <c r="H13" i="8"/>
  <c r="H13" i="5"/>
  <c r="C31" i="8"/>
  <c r="H13" i="9"/>
  <c r="H11" i="4"/>
  <c r="I9" i="5"/>
  <c r="H27" i="4"/>
  <c r="J11" i="8"/>
  <c r="I7" i="4"/>
  <c r="G5" i="9"/>
  <c r="J9" i="9"/>
  <c r="F9" i="5"/>
  <c r="J7" i="9"/>
  <c r="H22" i="9"/>
  <c r="C23" i="5"/>
  <c r="G13" i="4"/>
  <c r="I13" i="4"/>
  <c r="H5" i="9"/>
  <c r="J5" i="9"/>
  <c r="I13" i="9"/>
  <c r="C26" i="5"/>
  <c r="H7" i="8"/>
  <c r="I9" i="4"/>
  <c r="F7" i="4"/>
  <c r="I5" i="4"/>
  <c r="C18" i="5"/>
  <c r="H11" i="9"/>
  <c r="F13" i="4"/>
  <c r="I9" i="8"/>
  <c r="H11" i="8"/>
  <c r="J5" i="5"/>
  <c r="H35" i="4"/>
  <c r="G11" i="5"/>
  <c r="J11" i="9"/>
  <c r="G11" i="9"/>
  <c r="G9" i="5"/>
  <c r="I13" i="5"/>
  <c r="J9" i="5"/>
  <c r="H5" i="8"/>
  <c r="J5" i="4"/>
  <c r="H7" i="5"/>
  <c r="J11" i="4"/>
  <c r="I13" i="8"/>
  <c r="I7" i="9"/>
  <c r="H5" i="5"/>
  <c r="F13" i="8"/>
  <c r="J9" i="4"/>
  <c r="G5" i="5"/>
  <c r="F7" i="8"/>
  <c r="F7" i="5"/>
  <c r="H31" i="5"/>
  <c r="F9" i="4"/>
  <c r="H19" i="5"/>
  <c r="G5" i="8"/>
  <c r="C22" i="4"/>
  <c r="H31" i="4"/>
  <c r="J5" i="8"/>
  <c r="I5" i="5"/>
  <c r="F13" i="5"/>
  <c r="G5" i="4"/>
  <c r="G11" i="4"/>
  <c r="F9" i="9"/>
  <c r="F11" i="8"/>
  <c r="C30" i="9"/>
  <c r="H11" i="5"/>
  <c r="J7" i="5"/>
  <c r="B40" i="6" l="1"/>
  <c r="J26" i="6"/>
  <c r="B36" i="7"/>
  <c r="F38" i="7" s="1"/>
  <c r="J10" i="7"/>
  <c r="N18" i="7" s="1"/>
  <c r="L11" i="5"/>
  <c r="K10" i="5"/>
  <c r="L13" i="5"/>
  <c r="K12" i="5"/>
  <c r="L9" i="9"/>
  <c r="K8" i="9"/>
  <c r="L7" i="4"/>
  <c r="K6" i="4"/>
  <c r="L13" i="9"/>
  <c r="K12" i="9"/>
  <c r="L7" i="9"/>
  <c r="K6" i="9"/>
  <c r="L9" i="5"/>
  <c r="K8" i="5"/>
  <c r="L7" i="5"/>
  <c r="K6" i="5"/>
  <c r="K10" i="4"/>
  <c r="L11" i="4"/>
  <c r="L5" i="8"/>
  <c r="K4" i="8"/>
  <c r="K4" i="4"/>
  <c r="L5" i="4"/>
  <c r="L7" i="8"/>
  <c r="K6" i="8"/>
  <c r="L5" i="9"/>
  <c r="K4" i="9"/>
  <c r="L11" i="8"/>
  <c r="K10" i="8"/>
  <c r="L5" i="5"/>
  <c r="K4" i="5"/>
  <c r="K8" i="8"/>
  <c r="L9" i="8"/>
  <c r="L13" i="4"/>
  <c r="K12" i="4"/>
  <c r="L13" i="8"/>
  <c r="K12" i="8"/>
  <c r="K10" i="9"/>
  <c r="L11" i="9"/>
  <c r="K8" i="4"/>
  <c r="L9" i="4"/>
</calcChain>
</file>

<file path=xl/sharedStrings.xml><?xml version="1.0" encoding="utf-8"?>
<sst xmlns="http://schemas.openxmlformats.org/spreadsheetml/2006/main" count="301" uniqueCount="104">
  <si>
    <t>команда</t>
  </si>
  <si>
    <t>игрок 1</t>
  </si>
  <si>
    <t>игрок 2</t>
  </si>
  <si>
    <t>Рейтинг</t>
  </si>
  <si>
    <t>№</t>
  </si>
  <si>
    <t>Индивидуальный рейтинг 2019-2021 гг.</t>
  </si>
  <si>
    <t>(по состоянию на 5 февраля 2021 г.)</t>
  </si>
  <si>
    <t>Тур 1</t>
  </si>
  <si>
    <t>Тур 2</t>
  </si>
  <si>
    <t>Тур 3</t>
  </si>
  <si>
    <t>Команда</t>
  </si>
  <si>
    <t>победы</t>
  </si>
  <si>
    <t>доп</t>
  </si>
  <si>
    <t>место</t>
  </si>
  <si>
    <t/>
  </si>
  <si>
    <t>дор.</t>
  </si>
  <si>
    <t>Тур 4</t>
  </si>
  <si>
    <t>Тур 5</t>
  </si>
  <si>
    <t>Калуга</t>
  </si>
  <si>
    <t>Гулинин Евгений</t>
  </si>
  <si>
    <t>Судник Виктор</t>
  </si>
  <si>
    <t>Шундрин Михаил</t>
  </si>
  <si>
    <t>Догадин Евгений</t>
  </si>
  <si>
    <t>Курбанов Андрей</t>
  </si>
  <si>
    <t>Воронов Олег</t>
  </si>
  <si>
    <t>Гаджиев Сеявуш</t>
  </si>
  <si>
    <t>Шундрин Алексей</t>
  </si>
  <si>
    <t>Санников Олег</t>
  </si>
  <si>
    <t>Колпаков Петр</t>
  </si>
  <si>
    <t>Гоцфрид Константин</t>
  </si>
  <si>
    <t>Тихонов Дмитрий</t>
  </si>
  <si>
    <t>Комаров Александр</t>
  </si>
  <si>
    <t>Петрушко Алексей</t>
  </si>
  <si>
    <t>Ялынский Леонид</t>
  </si>
  <si>
    <t>Анухин Виктор</t>
  </si>
  <si>
    <t>Капран Сергей</t>
  </si>
  <si>
    <t>Осокин Евгений</t>
  </si>
  <si>
    <t>Трофимов Александр</t>
  </si>
  <si>
    <t>Северов Михаил</t>
  </si>
  <si>
    <t>Банщиков Андрей</t>
  </si>
  <si>
    <t>Денисов Евгений</t>
  </si>
  <si>
    <t>Африканов Андрей</t>
  </si>
  <si>
    <t>Ли Александр</t>
  </si>
  <si>
    <t>Дубовицкий Игорь</t>
  </si>
  <si>
    <t>Стрельчук Артем</t>
  </si>
  <si>
    <t>Колесников Андрей</t>
  </si>
  <si>
    <t>Ткаченко Алексей</t>
  </si>
  <si>
    <t>Кравцов Владимир</t>
  </si>
  <si>
    <t>Филатов Андрей</t>
  </si>
  <si>
    <t>Корнеевский Владимир</t>
  </si>
  <si>
    <t>Жилин Дмитрий</t>
  </si>
  <si>
    <t>Давыдов Андрей</t>
  </si>
  <si>
    <t>Ницинский Станислав</t>
  </si>
  <si>
    <t>Вахрушев Владимир</t>
  </si>
  <si>
    <t>Чашин Василий</t>
  </si>
  <si>
    <t>Михеенко Алексей</t>
  </si>
  <si>
    <t>Бейгер Максим</t>
  </si>
  <si>
    <t>Стрельчук Дмитрий</t>
  </si>
  <si>
    <t>Вдовенко Виталий</t>
  </si>
  <si>
    <t>Гришков Сергей</t>
  </si>
  <si>
    <t>Красноперов Игорь</t>
  </si>
  <si>
    <t>Федотов Николай</t>
  </si>
  <si>
    <t>Трутнев Евгений</t>
  </si>
  <si>
    <t>Сутырин Виктор</t>
  </si>
  <si>
    <t>Рядовиков Алексей</t>
  </si>
  <si>
    <t>Волков Денис</t>
  </si>
  <si>
    <t>Поляков Алексей</t>
  </si>
  <si>
    <t>Калинин Виталий</t>
  </si>
  <si>
    <t>мужчины</t>
  </si>
  <si>
    <t>Кубок А мужчины</t>
  </si>
  <si>
    <t>Кубок В мужчины</t>
  </si>
  <si>
    <t>Группа А (муж)</t>
  </si>
  <si>
    <t>Группа В (муж)</t>
  </si>
  <si>
    <t>Группа С (муж)</t>
  </si>
  <si>
    <t>Группа D (муж)</t>
  </si>
  <si>
    <t>ТАРА</t>
  </si>
  <si>
    <t>Бомба</t>
  </si>
  <si>
    <t>ЭКГ</t>
  </si>
  <si>
    <t>Авант</t>
  </si>
  <si>
    <t>Авант 1</t>
  </si>
  <si>
    <t>Акулы</t>
  </si>
  <si>
    <t>23ТЕАМ</t>
  </si>
  <si>
    <t>ВДВ</t>
  </si>
  <si>
    <t>Стрелки</t>
  </si>
  <si>
    <t>Прямулин</t>
  </si>
  <si>
    <t>Кривулин Виталий</t>
  </si>
  <si>
    <t>дВОе</t>
  </si>
  <si>
    <t>Восток 1</t>
  </si>
  <si>
    <t>Бадди</t>
  </si>
  <si>
    <t>Бразилия</t>
  </si>
  <si>
    <t>ДиВайс</t>
  </si>
  <si>
    <t>БК</t>
  </si>
  <si>
    <t>Ударники</t>
  </si>
  <si>
    <t>Ливман Виталий</t>
  </si>
  <si>
    <t>АФ</t>
  </si>
  <si>
    <t>Сеньоры</t>
  </si>
  <si>
    <t>БВ</t>
  </si>
  <si>
    <t>Синьоры</t>
  </si>
  <si>
    <t>отказ</t>
  </si>
  <si>
    <t>a</t>
  </si>
  <si>
    <t>b</t>
  </si>
  <si>
    <t>c</t>
  </si>
  <si>
    <t>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</si>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</sst>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4C4C4C"/>
      <name val="Trebuchet MS"/>
      <family val="2"/>
      <charset val="204"/>
    </font>
    <font>
      <b/>
      <sz val="12"/>
      <color rgb="FFFF0000"/>
      <name val="Trebuchet MS"/>
      <family val="2"/>
      <charset val="204"/>
    </font>
    <font>
      <b/>
      <sz val="16"/>
      <color rgb="FFFF0000"/>
      <name val="Trebuchet MS"/>
      <family val="2"/>
      <charset val="204"/>
    </font>
    <font>
      <b/>
      <sz val="12"/>
      <color rgb="FF0000FF"/>
      <name val="Trebuchet MS"/>
      <family val="2"/>
      <charset val="204"/>
    </font>
    <font>
      <b/>
      <sz val="36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5" fontId="8" fillId="2" borderId="20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5" fontId="8" fillId="2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9" xfId="0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1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right" inden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1"/>
    </xf>
    <xf numFmtId="0" fontId="9" fillId="0" borderId="3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0" sqref="D20"/>
    </sheetView>
  </sheetViews>
  <sheetFormatPr defaultRowHeight="15" x14ac:dyDescent="0.25"/>
  <cols>
    <col min="1" max="1" width="9.140625" style="2"/>
    <col min="2" max="2" width="19.85546875" customWidth="1"/>
    <col min="3" max="3" width="8.7109375" style="2" customWidth="1"/>
    <col min="4" max="5" width="25.42578125" customWidth="1"/>
  </cols>
  <sheetData>
    <row r="1" spans="1:7" x14ac:dyDescent="0.25">
      <c r="A1" s="3" t="s">
        <v>4</v>
      </c>
      <c r="B1" s="4" t="s">
        <v>0</v>
      </c>
      <c r="C1" s="4" t="s">
        <v>3</v>
      </c>
      <c r="D1" s="4" t="s">
        <v>1</v>
      </c>
      <c r="E1" s="4" t="s">
        <v>2</v>
      </c>
      <c r="F1" s="4"/>
      <c r="G1" s="4"/>
    </row>
    <row r="2" spans="1:7" x14ac:dyDescent="0.25">
      <c r="A2" s="3"/>
      <c r="B2" s="4"/>
      <c r="C2" s="4"/>
      <c r="D2" s="4"/>
      <c r="E2" s="4"/>
      <c r="F2" s="4"/>
      <c r="G2" s="4"/>
    </row>
    <row r="3" spans="1:7" x14ac:dyDescent="0.25">
      <c r="A3" s="3">
        <v>1</v>
      </c>
      <c r="B3" s="4" t="s">
        <v>80</v>
      </c>
      <c r="C3" s="4">
        <f t="shared" ref="C3:C22" si="0">F3+G3</f>
        <v>3400</v>
      </c>
      <c r="D3" s="4" t="s">
        <v>19</v>
      </c>
      <c r="E3" s="4" t="s">
        <v>22</v>
      </c>
      <c r="F3" s="4">
        <v>2047</v>
      </c>
      <c r="G3" s="4">
        <v>1353</v>
      </c>
    </row>
    <row r="4" spans="1:7" x14ac:dyDescent="0.25">
      <c r="A4" s="3">
        <v>2</v>
      </c>
      <c r="B4" s="4" t="s">
        <v>89</v>
      </c>
      <c r="C4" s="4">
        <f t="shared" si="0"/>
        <v>2617</v>
      </c>
      <c r="D4" s="4" t="s">
        <v>21</v>
      </c>
      <c r="E4" s="4" t="s">
        <v>26</v>
      </c>
      <c r="F4" s="4">
        <v>1410</v>
      </c>
      <c r="G4" s="4">
        <v>1207</v>
      </c>
    </row>
    <row r="5" spans="1:7" x14ac:dyDescent="0.25">
      <c r="A5" s="3">
        <v>3</v>
      </c>
      <c r="B5" s="4" t="s">
        <v>86</v>
      </c>
      <c r="C5" s="4">
        <f t="shared" si="0"/>
        <v>2183</v>
      </c>
      <c r="D5" s="4" t="s">
        <v>34</v>
      </c>
      <c r="E5" s="4" t="s">
        <v>24</v>
      </c>
      <c r="F5" s="4">
        <v>873</v>
      </c>
      <c r="G5" s="4">
        <v>1310</v>
      </c>
    </row>
    <row r="6" spans="1:7" x14ac:dyDescent="0.25">
      <c r="A6" s="3">
        <v>4</v>
      </c>
      <c r="B6" s="4" t="s">
        <v>82</v>
      </c>
      <c r="C6" s="4">
        <f t="shared" si="0"/>
        <v>2074</v>
      </c>
      <c r="D6" s="4" t="s">
        <v>53</v>
      </c>
      <c r="E6" s="4" t="s">
        <v>20</v>
      </c>
      <c r="F6" s="4">
        <v>300</v>
      </c>
      <c r="G6" s="4">
        <v>1774</v>
      </c>
    </row>
    <row r="7" spans="1:7" x14ac:dyDescent="0.25">
      <c r="A7" s="3">
        <v>5</v>
      </c>
      <c r="B7" s="4" t="s">
        <v>79</v>
      </c>
      <c r="C7" s="4">
        <f t="shared" si="0"/>
        <v>1966</v>
      </c>
      <c r="D7" s="4" t="s">
        <v>23</v>
      </c>
      <c r="E7" s="4" t="s">
        <v>42</v>
      </c>
      <c r="F7" s="4">
        <v>1350</v>
      </c>
      <c r="G7" s="4">
        <v>616</v>
      </c>
    </row>
    <row r="8" spans="1:7" x14ac:dyDescent="0.25">
      <c r="A8" s="3">
        <v>6</v>
      </c>
      <c r="B8" s="4" t="s">
        <v>88</v>
      </c>
      <c r="C8" s="4">
        <f t="shared" si="0"/>
        <v>1894</v>
      </c>
      <c r="D8" s="4" t="s">
        <v>36</v>
      </c>
      <c r="E8" s="4" t="s">
        <v>29</v>
      </c>
      <c r="F8" s="4">
        <v>846</v>
      </c>
      <c r="G8" s="4">
        <v>1048</v>
      </c>
    </row>
    <row r="9" spans="1:7" x14ac:dyDescent="0.25">
      <c r="A9" s="3">
        <v>7</v>
      </c>
      <c r="B9" s="4" t="s">
        <v>77</v>
      </c>
      <c r="C9" s="4">
        <f t="shared" si="0"/>
        <v>1813</v>
      </c>
      <c r="D9" s="4" t="s">
        <v>25</v>
      </c>
      <c r="E9" s="4" t="s">
        <v>45</v>
      </c>
      <c r="F9" s="4">
        <v>1283</v>
      </c>
      <c r="G9" s="4">
        <v>530</v>
      </c>
    </row>
    <row r="10" spans="1:7" ht="15.75" thickBot="1" x14ac:dyDescent="0.3">
      <c r="A10" s="41">
        <v>8</v>
      </c>
      <c r="B10" s="42" t="s">
        <v>81</v>
      </c>
      <c r="C10" s="42">
        <f t="shared" si="0"/>
        <v>1569</v>
      </c>
      <c r="D10" s="42" t="s">
        <v>27</v>
      </c>
      <c r="E10" s="42" t="s">
        <v>50</v>
      </c>
      <c r="F10" s="42">
        <v>1183</v>
      </c>
      <c r="G10" s="42">
        <v>386</v>
      </c>
    </row>
    <row r="11" spans="1:7" x14ac:dyDescent="0.25">
      <c r="A11" s="39">
        <v>9</v>
      </c>
      <c r="B11" s="40" t="s">
        <v>76</v>
      </c>
      <c r="C11" s="40">
        <f t="shared" si="0"/>
        <v>1362</v>
      </c>
      <c r="D11" s="40" t="s">
        <v>32</v>
      </c>
      <c r="E11" s="40" t="s">
        <v>48</v>
      </c>
      <c r="F11" s="40">
        <v>944</v>
      </c>
      <c r="G11" s="40">
        <v>418</v>
      </c>
    </row>
    <row r="12" spans="1:7" x14ac:dyDescent="0.25">
      <c r="A12" s="3">
        <v>10</v>
      </c>
      <c r="B12" s="4" t="s">
        <v>95</v>
      </c>
      <c r="C12" s="4">
        <f t="shared" si="0"/>
        <v>1314</v>
      </c>
      <c r="D12" s="4" t="s">
        <v>51</v>
      </c>
      <c r="E12" s="4" t="s">
        <v>31</v>
      </c>
      <c r="F12" s="4">
        <v>354</v>
      </c>
      <c r="G12" s="4">
        <v>960</v>
      </c>
    </row>
    <row r="13" spans="1:7" x14ac:dyDescent="0.25">
      <c r="A13" s="3">
        <v>11</v>
      </c>
      <c r="B13" s="4" t="s">
        <v>87</v>
      </c>
      <c r="C13" s="4">
        <f t="shared" si="0"/>
        <v>1306</v>
      </c>
      <c r="D13" s="4" t="s">
        <v>33</v>
      </c>
      <c r="E13" s="4" t="s">
        <v>47</v>
      </c>
      <c r="F13" s="4">
        <v>886</v>
      </c>
      <c r="G13" s="4">
        <v>420</v>
      </c>
    </row>
    <row r="14" spans="1:7" x14ac:dyDescent="0.25">
      <c r="A14" s="3">
        <v>12</v>
      </c>
      <c r="B14" s="4" t="s">
        <v>90</v>
      </c>
      <c r="C14" s="4">
        <f t="shared" si="0"/>
        <v>1269</v>
      </c>
      <c r="D14" s="4" t="s">
        <v>30</v>
      </c>
      <c r="E14" s="4" t="s">
        <v>54</v>
      </c>
      <c r="F14" s="4">
        <v>985</v>
      </c>
      <c r="G14" s="4">
        <v>284</v>
      </c>
    </row>
    <row r="15" spans="1:7" x14ac:dyDescent="0.25">
      <c r="A15" s="3">
        <v>13</v>
      </c>
      <c r="B15" s="4" t="s">
        <v>91</v>
      </c>
      <c r="C15" s="4">
        <f t="shared" si="0"/>
        <v>1103</v>
      </c>
      <c r="D15" s="4" t="s">
        <v>39</v>
      </c>
      <c r="E15" s="4" t="s">
        <v>49</v>
      </c>
      <c r="F15" s="4">
        <v>700</v>
      </c>
      <c r="G15" s="4">
        <v>403</v>
      </c>
    </row>
    <row r="16" spans="1:7" x14ac:dyDescent="0.25">
      <c r="A16" s="3">
        <v>14</v>
      </c>
      <c r="B16" s="4" t="s">
        <v>75</v>
      </c>
      <c r="C16" s="4">
        <f t="shared" si="0"/>
        <v>845</v>
      </c>
      <c r="D16" s="4" t="s">
        <v>64</v>
      </c>
      <c r="E16" s="4" t="s">
        <v>37</v>
      </c>
      <c r="F16" s="4">
        <v>120</v>
      </c>
      <c r="G16" s="4">
        <v>725</v>
      </c>
    </row>
    <row r="17" spans="1:7" x14ac:dyDescent="0.25">
      <c r="A17" s="3">
        <v>15</v>
      </c>
      <c r="B17" s="4" t="s">
        <v>94</v>
      </c>
      <c r="C17" s="4">
        <f t="shared" si="0"/>
        <v>824</v>
      </c>
      <c r="D17" s="4" t="s">
        <v>41</v>
      </c>
      <c r="E17" s="4" t="s">
        <v>61</v>
      </c>
      <c r="F17" s="4">
        <v>643</v>
      </c>
      <c r="G17" s="4">
        <v>181</v>
      </c>
    </row>
    <row r="18" spans="1:7" x14ac:dyDescent="0.25">
      <c r="A18" s="3">
        <v>16</v>
      </c>
      <c r="B18" s="4" t="s">
        <v>83</v>
      </c>
      <c r="C18" s="4">
        <f t="shared" si="0"/>
        <v>783</v>
      </c>
      <c r="D18" s="4" t="s">
        <v>57</v>
      </c>
      <c r="E18" s="4" t="s">
        <v>44</v>
      </c>
      <c r="F18" s="4">
        <v>227</v>
      </c>
      <c r="G18" s="4">
        <v>556</v>
      </c>
    </row>
    <row r="19" spans="1:7" x14ac:dyDescent="0.25">
      <c r="A19" s="3">
        <v>17</v>
      </c>
      <c r="B19" s="4" t="s">
        <v>96</v>
      </c>
      <c r="C19" s="4">
        <f t="shared" si="0"/>
        <v>485</v>
      </c>
      <c r="D19" s="4" t="s">
        <v>56</v>
      </c>
      <c r="E19" s="4" t="s">
        <v>58</v>
      </c>
      <c r="F19" s="4">
        <v>259</v>
      </c>
      <c r="G19" s="4">
        <v>226</v>
      </c>
    </row>
    <row r="20" spans="1:7" x14ac:dyDescent="0.25">
      <c r="A20" s="3">
        <v>18</v>
      </c>
      <c r="B20" s="4" t="s">
        <v>78</v>
      </c>
      <c r="C20" s="4">
        <f t="shared" si="0"/>
        <v>441</v>
      </c>
      <c r="D20" s="4" t="s">
        <v>55</v>
      </c>
      <c r="E20" s="4" t="s">
        <v>62</v>
      </c>
      <c r="F20" s="4">
        <v>262</v>
      </c>
      <c r="G20" s="4">
        <v>179</v>
      </c>
    </row>
    <row r="21" spans="1:7" x14ac:dyDescent="0.25">
      <c r="A21" s="3">
        <v>19</v>
      </c>
      <c r="B21" s="4" t="s">
        <v>92</v>
      </c>
      <c r="C21" s="4">
        <f t="shared" si="0"/>
        <v>354</v>
      </c>
      <c r="D21" s="4" t="s">
        <v>52</v>
      </c>
      <c r="E21" s="4" t="s">
        <v>93</v>
      </c>
      <c r="F21" s="4">
        <v>354</v>
      </c>
      <c r="G21" s="4"/>
    </row>
    <row r="22" spans="1:7" x14ac:dyDescent="0.25">
      <c r="A22" s="3">
        <v>20</v>
      </c>
      <c r="B22" s="4" t="s">
        <v>84</v>
      </c>
      <c r="C22" s="4">
        <f t="shared" si="0"/>
        <v>212</v>
      </c>
      <c r="D22" s="4" t="s">
        <v>85</v>
      </c>
      <c r="E22" s="4" t="s">
        <v>59</v>
      </c>
      <c r="F22" s="4"/>
      <c r="G22" s="4">
        <v>212</v>
      </c>
    </row>
  </sheetData>
  <sortState ref="A3:I22">
    <sortCondition descending="1" ref="C3:C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O11" sqref="O11"/>
    </sheetView>
  </sheetViews>
  <sheetFormatPr defaultRowHeight="15" x14ac:dyDescent="0.25"/>
  <cols>
    <col min="1" max="1" width="4" style="33" customWidth="1"/>
    <col min="2" max="12" width="10.28515625" customWidth="1"/>
    <col min="13" max="13" width="10.28515625" style="37" customWidth="1"/>
    <col min="14" max="15" width="10.28515625" customWidth="1"/>
  </cols>
  <sheetData>
    <row r="1" spans="2:13" ht="46.5" x14ac:dyDescent="0.25">
      <c r="B1" s="51" t="s">
        <v>71</v>
      </c>
      <c r="C1" s="51"/>
      <c r="D1" s="51"/>
      <c r="E1" s="51"/>
      <c r="F1" s="51"/>
      <c r="G1" s="51"/>
      <c r="H1" s="51"/>
      <c r="I1" s="51"/>
      <c r="J1" s="51"/>
      <c r="K1" s="51"/>
      <c r="L1" t="s">
        <v>18</v>
      </c>
      <c r="M1" s="26">
        <v>44268</v>
      </c>
    </row>
    <row r="2" spans="2:13" ht="15" customHeight="1" thickBot="1" x14ac:dyDescent="0.3">
      <c r="M2"/>
    </row>
    <row r="3" spans="2:13" ht="15" customHeight="1" thickBot="1" x14ac:dyDescent="0.3">
      <c r="B3" s="34"/>
      <c r="C3" s="52" t="s">
        <v>10</v>
      </c>
      <c r="D3" s="53"/>
      <c r="E3" s="54"/>
      <c r="F3" s="5">
        <v>1</v>
      </c>
      <c r="G3" s="5">
        <v>2</v>
      </c>
      <c r="H3" s="5">
        <v>3</v>
      </c>
      <c r="I3" s="6">
        <v>4</v>
      </c>
      <c r="J3" s="6">
        <v>5</v>
      </c>
      <c r="K3" s="34" t="s">
        <v>11</v>
      </c>
      <c r="L3" s="5" t="s">
        <v>12</v>
      </c>
      <c r="M3" s="36" t="s">
        <v>13</v>
      </c>
    </row>
    <row r="4" spans="2:13" ht="21" x14ac:dyDescent="0.25">
      <c r="B4" s="55">
        <v>1</v>
      </c>
      <c r="C4" s="57" t="s">
        <v>81</v>
      </c>
      <c r="D4" s="58"/>
      <c r="E4" s="59"/>
      <c r="F4" s="7" t="s">
        <v>14</v>
      </c>
      <c r="G4" s="8" t="str">
        <f ca="1">INDIRECT(ADDRESS(23,6))&amp;":"&amp;INDIRECT(ADDRESS(23,7))</f>
        <v>6:13</v>
      </c>
      <c r="H4" s="8" t="str">
        <f ca="1">INDIRECT(ADDRESS(26,7))&amp;":"&amp;INDIRECT(ADDRESS(26,6))</f>
        <v>7:13</v>
      </c>
      <c r="I4" s="8" t="str">
        <f ca="1">INDIRECT(ADDRESS(30,6))&amp;":"&amp;INDIRECT(ADDRESS(30,7))</f>
        <v>5:13</v>
      </c>
      <c r="J4" s="9" t="str">
        <f ca="1">INDIRECT(ADDRESS(35,7))&amp;":"&amp;INDIRECT(ADDRESS(35,6))</f>
        <v>2:13</v>
      </c>
      <c r="K4" s="63">
        <f ca="1">IF(COUNT(F5:J5)=0,"",COUNTIF(F5:J5,"&gt;0")+0.5*COUNTIF(F5:J5,0))</f>
        <v>0</v>
      </c>
      <c r="L4" s="10"/>
      <c r="M4" s="77">
        <v>5</v>
      </c>
    </row>
    <row r="5" spans="2:13" ht="15" customHeight="1" x14ac:dyDescent="0.25">
      <c r="B5" s="56"/>
      <c r="C5" s="60"/>
      <c r="D5" s="61"/>
      <c r="E5" s="62"/>
      <c r="F5" s="11" t="s">
        <v>14</v>
      </c>
      <c r="G5" s="12">
        <f ca="1">IF(LEN(INDIRECT(ADDRESS(ROW()-1, COLUMN())))=1,"",INDIRECT(ADDRESS(23,6))-INDIRECT(ADDRESS(23,7)))</f>
        <v>-7</v>
      </c>
      <c r="H5" s="12">
        <f ca="1">IF(LEN(INDIRECT(ADDRESS(ROW()-1, COLUMN())))=1,"",INDIRECT(ADDRESS(26,7))-INDIRECT(ADDRESS(26,6)))</f>
        <v>-6</v>
      </c>
      <c r="I5" s="12">
        <f ca="1">IF(LEN(INDIRECT(ADDRESS(ROW()-1, COLUMN())))=1,"",INDIRECT(ADDRESS(30,6))-INDIRECT(ADDRESS(30,7)))</f>
        <v>-8</v>
      </c>
      <c r="J5" s="13">
        <f ca="1">IF(LEN(INDIRECT(ADDRESS(ROW()-1, COLUMN())))=1,"",INDIRECT(ADDRESS(35,7))-INDIRECT(ADDRESS(35,6)))</f>
        <v>-11</v>
      </c>
      <c r="K5" s="64"/>
      <c r="L5" s="12">
        <f ca="1">IF(COUNT(F5:J5)=0,"",SUM(F5:J5))</f>
        <v>-32</v>
      </c>
      <c r="M5" s="66"/>
    </row>
    <row r="6" spans="2:13" ht="21" x14ac:dyDescent="0.25">
      <c r="B6" s="71">
        <v>2</v>
      </c>
      <c r="C6" s="60" t="s">
        <v>75</v>
      </c>
      <c r="D6" s="61"/>
      <c r="E6" s="62"/>
      <c r="F6" s="14" t="str">
        <f ca="1">INDIRECT(ADDRESS(23,7))&amp;":"&amp;INDIRECT(ADDRESS(23,6))</f>
        <v>13:6</v>
      </c>
      <c r="G6" s="15" t="s">
        <v>14</v>
      </c>
      <c r="H6" s="16" t="str">
        <f ca="1">INDIRECT(ADDRESS(31,6))&amp;":"&amp;INDIRECT(ADDRESS(31,7))</f>
        <v>13:6</v>
      </c>
      <c r="I6" s="16" t="str">
        <f ca="1">INDIRECT(ADDRESS(34,7))&amp;":"&amp;INDIRECT(ADDRESS(34,6))</f>
        <v>5:13</v>
      </c>
      <c r="J6" s="17" t="str">
        <f ca="1">INDIRECT(ADDRESS(18,6))&amp;":"&amp;INDIRECT(ADDRESS(18,7))</f>
        <v>11:13</v>
      </c>
      <c r="K6" s="64">
        <f ca="1">IF(COUNT(F7:J7)=0,"",COUNTIF(F7:J7,"&gt;0")+0.5*COUNTIF(F7:J7,0))</f>
        <v>2</v>
      </c>
      <c r="L6" s="12">
        <v>-1</v>
      </c>
      <c r="M6" s="66">
        <v>3</v>
      </c>
    </row>
    <row r="7" spans="2:13" ht="15" customHeight="1" x14ac:dyDescent="0.25">
      <c r="B7" s="56"/>
      <c r="C7" s="60"/>
      <c r="D7" s="61"/>
      <c r="E7" s="62"/>
      <c r="F7" s="18">
        <f ca="1">IF(LEN(INDIRECT(ADDRESS(ROW()-1, COLUMN())))=1,"",INDIRECT(ADDRESS(23,7))-INDIRECT(ADDRESS(23,6)))</f>
        <v>7</v>
      </c>
      <c r="G7" s="19" t="s">
        <v>14</v>
      </c>
      <c r="H7" s="12">
        <f ca="1">IF(LEN(INDIRECT(ADDRESS(ROW()-1, COLUMN())))=1,"",INDIRECT(ADDRESS(31,6))-INDIRECT(ADDRESS(31,7)))</f>
        <v>7</v>
      </c>
      <c r="I7" s="12">
        <f ca="1">IF(LEN(INDIRECT(ADDRESS(ROW()-1, COLUMN())))=1,"",INDIRECT(ADDRESS(34,7))-INDIRECT(ADDRESS(34,6)))</f>
        <v>-8</v>
      </c>
      <c r="J7" s="13">
        <f ca="1">IF(LEN(INDIRECT(ADDRESS(ROW()-1, COLUMN())))=1,"",INDIRECT(ADDRESS(18,6))-INDIRECT(ADDRESS(18,7)))</f>
        <v>-2</v>
      </c>
      <c r="K7" s="64"/>
      <c r="L7" s="12">
        <f ca="1">IF(COUNT(F7:J7)=0,"",SUM(F7:J7))</f>
        <v>4</v>
      </c>
      <c r="M7" s="66"/>
    </row>
    <row r="8" spans="2:13" ht="21" x14ac:dyDescent="0.25">
      <c r="B8" s="71">
        <v>3</v>
      </c>
      <c r="C8" s="60" t="s">
        <v>77</v>
      </c>
      <c r="D8" s="61"/>
      <c r="E8" s="62"/>
      <c r="F8" s="14" t="str">
        <f ca="1">INDIRECT(ADDRESS(26,6))&amp;":"&amp;INDIRECT(ADDRESS(26,7))</f>
        <v>13:7</v>
      </c>
      <c r="G8" s="16" t="str">
        <f ca="1">INDIRECT(ADDRESS(31,7))&amp;":"&amp;INDIRECT(ADDRESS(31,6))</f>
        <v>6:13</v>
      </c>
      <c r="H8" s="15" t="s">
        <v>14</v>
      </c>
      <c r="I8" s="16" t="str">
        <f ca="1">INDIRECT(ADDRESS(19,6))&amp;":"&amp;INDIRECT(ADDRESS(19,7))</f>
        <v>13:7</v>
      </c>
      <c r="J8" s="17" t="str">
        <f ca="1">INDIRECT(ADDRESS(22,7))&amp;":"&amp;INDIRECT(ADDRESS(22,6))</f>
        <v>11:13</v>
      </c>
      <c r="K8" s="64">
        <f ca="1">IF(COUNT(F9:J9)=0,"",COUNTIF(F9:J9,"&gt;0")+0.5*COUNTIF(F9:J9,0))</f>
        <v>2</v>
      </c>
      <c r="L8" s="12">
        <v>-1</v>
      </c>
      <c r="M8" s="66">
        <v>4</v>
      </c>
    </row>
    <row r="9" spans="2:13" ht="15" customHeight="1" x14ac:dyDescent="0.25">
      <c r="B9" s="56"/>
      <c r="C9" s="60"/>
      <c r="D9" s="61"/>
      <c r="E9" s="62"/>
      <c r="F9" s="18">
        <f ca="1">IF(LEN(INDIRECT(ADDRESS(ROW()-1, COLUMN())))=1,"",INDIRECT(ADDRESS(26,6))-INDIRECT(ADDRESS(26,7)))</f>
        <v>6</v>
      </c>
      <c r="G9" s="12">
        <f ca="1">IF(LEN(INDIRECT(ADDRESS(ROW()-1, COLUMN())))=1,"",INDIRECT(ADDRESS(31,7))-INDIRECT(ADDRESS(31,6)))</f>
        <v>-7</v>
      </c>
      <c r="H9" s="19" t="s">
        <v>14</v>
      </c>
      <c r="I9" s="12">
        <f ca="1">IF(LEN(INDIRECT(ADDRESS(ROW()-1, COLUMN())))=1,"",INDIRECT(ADDRESS(19,6))-INDIRECT(ADDRESS(19,7)))</f>
        <v>6</v>
      </c>
      <c r="J9" s="13">
        <f ca="1">IF(LEN(INDIRECT(ADDRESS(ROW()-1, COLUMN())))=1,"",INDIRECT(ADDRESS(22,7))-INDIRECT(ADDRESS(22,6)))</f>
        <v>-2</v>
      </c>
      <c r="K9" s="64"/>
      <c r="L9" s="12">
        <f ca="1">IF(COUNT(F9:J9)=0,"",SUM(F9:J9))</f>
        <v>3</v>
      </c>
      <c r="M9" s="66"/>
    </row>
    <row r="10" spans="2:13" ht="21" x14ac:dyDescent="0.25">
      <c r="B10" s="71">
        <v>4</v>
      </c>
      <c r="C10" s="60" t="s">
        <v>92</v>
      </c>
      <c r="D10" s="61"/>
      <c r="E10" s="62"/>
      <c r="F10" s="14" t="str">
        <f ca="1">INDIRECT(ADDRESS(30,7))&amp;":"&amp;INDIRECT(ADDRESS(30,6))</f>
        <v>13:5</v>
      </c>
      <c r="G10" s="16" t="str">
        <f ca="1">INDIRECT(ADDRESS(34,6))&amp;":"&amp;INDIRECT(ADDRESS(34,7))</f>
        <v>13:5</v>
      </c>
      <c r="H10" s="16" t="str">
        <f ca="1">INDIRECT(ADDRESS(19,7))&amp;":"&amp;INDIRECT(ADDRESS(19,6))</f>
        <v>7:13</v>
      </c>
      <c r="I10" s="15" t="s">
        <v>14</v>
      </c>
      <c r="J10" s="17" t="str">
        <f ca="1">INDIRECT(ADDRESS(27,6))&amp;":"&amp;INDIRECT(ADDRESS(27,7))</f>
        <v>0:13</v>
      </c>
      <c r="K10" s="64">
        <f ca="1">IF(COUNT(F11:J11)=0,"",COUNTIF(F11:J11,"&gt;0")+0.5*COUNTIF(F11:J11,0))</f>
        <v>2</v>
      </c>
      <c r="L10" s="12">
        <v>2</v>
      </c>
      <c r="M10" s="66">
        <v>2</v>
      </c>
    </row>
    <row r="11" spans="2:13" ht="15" customHeight="1" x14ac:dyDescent="0.25">
      <c r="B11" s="56"/>
      <c r="C11" s="60"/>
      <c r="D11" s="61"/>
      <c r="E11" s="62"/>
      <c r="F11" s="18">
        <f ca="1">IF(LEN(INDIRECT(ADDRESS(ROW()-1, COLUMN())))=1,"",INDIRECT(ADDRESS(30,7))-INDIRECT(ADDRESS(30,6)))</f>
        <v>8</v>
      </c>
      <c r="G11" s="12">
        <f ca="1">IF(LEN(INDIRECT(ADDRESS(ROW()-1, COLUMN())))=1,"",INDIRECT(ADDRESS(34,6))-INDIRECT(ADDRESS(34,7)))</f>
        <v>8</v>
      </c>
      <c r="H11" s="12">
        <f ca="1">IF(LEN(INDIRECT(ADDRESS(ROW()-1, COLUMN())))=1,"",INDIRECT(ADDRESS(19,7))-INDIRECT(ADDRESS(19,6)))</f>
        <v>-6</v>
      </c>
      <c r="I11" s="19" t="s">
        <v>14</v>
      </c>
      <c r="J11" s="13">
        <f ca="1">IF(LEN(INDIRECT(ADDRESS(ROW()-1, COLUMN())))=1,"",INDIRECT(ADDRESS(27,6))-INDIRECT(ADDRESS(27,7)))</f>
        <v>-13</v>
      </c>
      <c r="K11" s="64"/>
      <c r="L11" s="12">
        <f ca="1">IF(COUNT(F11:J11)=0,"",SUM(F11:J11))</f>
        <v>-3</v>
      </c>
      <c r="M11" s="66"/>
    </row>
    <row r="12" spans="2:13" ht="21" x14ac:dyDescent="0.25">
      <c r="B12" s="71">
        <v>5</v>
      </c>
      <c r="C12" s="60" t="s">
        <v>91</v>
      </c>
      <c r="D12" s="61"/>
      <c r="E12" s="62"/>
      <c r="F12" s="14" t="str">
        <f ca="1">INDIRECT(ADDRESS(35,6))&amp;":"&amp;INDIRECT(ADDRESS(35,7))</f>
        <v>13:2</v>
      </c>
      <c r="G12" s="16" t="str">
        <f ca="1">INDIRECT(ADDRESS(18,7))&amp;":"&amp;INDIRECT(ADDRESS(18,6))</f>
        <v>13:11</v>
      </c>
      <c r="H12" s="16" t="str">
        <f ca="1">INDIRECT(ADDRESS(22,6))&amp;":"&amp;INDIRECT(ADDRESS(22,7))</f>
        <v>13:11</v>
      </c>
      <c r="I12" s="16" t="str">
        <f ca="1">INDIRECT(ADDRESS(27,7))&amp;":"&amp;INDIRECT(ADDRESS(27,6))</f>
        <v>13:0</v>
      </c>
      <c r="J12" s="20" t="s">
        <v>14</v>
      </c>
      <c r="K12" s="64">
        <f ca="1">IF(COUNT(F13:J13)=0,"",COUNTIF(F13:J13,"&gt;0")+0.5*COUNTIF(F13:J13,0))</f>
        <v>4</v>
      </c>
      <c r="L12" s="12"/>
      <c r="M12" s="66">
        <v>1</v>
      </c>
    </row>
    <row r="13" spans="2:13" ht="15" customHeight="1" thickBot="1" x14ac:dyDescent="0.3">
      <c r="B13" s="72"/>
      <c r="C13" s="73"/>
      <c r="D13" s="74"/>
      <c r="E13" s="75"/>
      <c r="F13" s="21">
        <f ca="1">IF(LEN(INDIRECT(ADDRESS(ROW()-1, COLUMN())))=1,"",INDIRECT(ADDRESS(35,6))-INDIRECT(ADDRESS(35,7)))</f>
        <v>11</v>
      </c>
      <c r="G13" s="22">
        <f ca="1">IF(LEN(INDIRECT(ADDRESS(ROW()-1, COLUMN())))=1,"",INDIRECT(ADDRESS(18,7))-INDIRECT(ADDRESS(18,6)))</f>
        <v>2</v>
      </c>
      <c r="H13" s="22">
        <f ca="1">IF(LEN(INDIRECT(ADDRESS(ROW()-1, COLUMN())))=1,"",INDIRECT(ADDRESS(22,6))-INDIRECT(ADDRESS(22,7)))</f>
        <v>2</v>
      </c>
      <c r="I13" s="22">
        <f ca="1">IF(LEN(INDIRECT(ADDRESS(ROW()-1, COLUMN())))=1,"",INDIRECT(ADDRESS(27,7))-INDIRECT(ADDRESS(27,6)))</f>
        <v>13</v>
      </c>
      <c r="J13" s="23" t="s">
        <v>14</v>
      </c>
      <c r="K13" s="65"/>
      <c r="L13" s="22">
        <f ca="1">IF(COUNT(F13:J13)=0,"",SUM(F13:J13))</f>
        <v>28</v>
      </c>
      <c r="M13" s="67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44" customFormat="1" ht="15" customHeight="1" thickBot="1" x14ac:dyDescent="0.4">
      <c r="A17" s="38"/>
      <c r="B17" s="68" t="s">
        <v>7</v>
      </c>
      <c r="C17" s="68"/>
      <c r="D17" s="68"/>
      <c r="E17" s="68"/>
      <c r="F17" s="68"/>
      <c r="G17" s="68"/>
      <c r="H17" s="68"/>
      <c r="I17" s="68"/>
      <c r="J17" s="68"/>
      <c r="K17" s="68"/>
      <c r="M17" s="45"/>
    </row>
    <row r="18" spans="1:13" s="44" customFormat="1" ht="21" customHeight="1" thickBot="1" x14ac:dyDescent="0.4">
      <c r="A18" s="38"/>
      <c r="B18" s="43">
        <v>2</v>
      </c>
      <c r="C18" s="69" t="str">
        <f ca="1">IF(ISBLANK(INDIRECT(ADDRESS(B18*2+2,3))),"",INDIRECT(ADDRESS(B18*2+2,3)))</f>
        <v>ТАРА</v>
      </c>
      <c r="D18" s="69"/>
      <c r="E18" s="70"/>
      <c r="F18" s="47">
        <v>11</v>
      </c>
      <c r="G18" s="48">
        <v>13</v>
      </c>
      <c r="H18" s="76" t="str">
        <f ca="1">IF(ISBLANK(INDIRECT(ADDRESS(K18*2+2,3))),"",INDIRECT(ADDRESS(K18*2+2,3)))</f>
        <v>БК</v>
      </c>
      <c r="I18" s="69"/>
      <c r="J18" s="69"/>
      <c r="K18" s="43">
        <v>5</v>
      </c>
      <c r="L18" s="49" t="s">
        <v>15</v>
      </c>
      <c r="M18" s="38">
        <v>10</v>
      </c>
    </row>
    <row r="19" spans="1:13" s="44" customFormat="1" ht="21" customHeight="1" thickBot="1" x14ac:dyDescent="0.4">
      <c r="A19" s="38"/>
      <c r="B19" s="43">
        <v>3</v>
      </c>
      <c r="C19" s="69" t="str">
        <f ca="1">IF(ISBLANK(INDIRECT(ADDRESS(B19*2+2,3))),"",INDIRECT(ADDRESS(B19*2+2,3)))</f>
        <v>ЭКГ</v>
      </c>
      <c r="D19" s="69"/>
      <c r="E19" s="70"/>
      <c r="F19" s="47">
        <v>13</v>
      </c>
      <c r="G19" s="48">
        <v>7</v>
      </c>
      <c r="H19" s="76" t="str">
        <f ca="1">IF(ISBLANK(INDIRECT(ADDRESS(K19*2+2,3))),"",INDIRECT(ADDRESS(K19*2+2,3)))</f>
        <v>Ударники</v>
      </c>
      <c r="I19" s="69"/>
      <c r="J19" s="69"/>
      <c r="K19" s="43">
        <v>4</v>
      </c>
      <c r="L19" s="49" t="s">
        <v>15</v>
      </c>
      <c r="M19" s="38">
        <v>12</v>
      </c>
    </row>
    <row r="20" spans="1:13" s="44" customFormat="1" ht="21" x14ac:dyDescent="0.35">
      <c r="A20" s="38"/>
      <c r="M20" s="46"/>
    </row>
    <row r="21" spans="1:13" s="44" customFormat="1" ht="15" customHeight="1" thickBot="1" x14ac:dyDescent="0.4">
      <c r="A21" s="38"/>
      <c r="B21" s="68" t="s">
        <v>8</v>
      </c>
      <c r="C21" s="68"/>
      <c r="D21" s="68"/>
      <c r="E21" s="68"/>
      <c r="F21" s="68"/>
      <c r="G21" s="68"/>
      <c r="H21" s="68"/>
      <c r="I21" s="68"/>
      <c r="J21" s="68"/>
      <c r="K21" s="68"/>
      <c r="M21" s="46"/>
    </row>
    <row r="22" spans="1:13" s="44" customFormat="1" ht="21" customHeight="1" thickBot="1" x14ac:dyDescent="0.4">
      <c r="A22" s="38"/>
      <c r="B22" s="43">
        <v>5</v>
      </c>
      <c r="C22" s="69" t="str">
        <f ca="1">IF(ISBLANK(INDIRECT(ADDRESS(B22*2+2,3))),"",INDIRECT(ADDRESS(B22*2+2,3)))</f>
        <v>БК</v>
      </c>
      <c r="D22" s="69"/>
      <c r="E22" s="70"/>
      <c r="F22" s="47">
        <v>13</v>
      </c>
      <c r="G22" s="48">
        <v>11</v>
      </c>
      <c r="H22" s="76" t="str">
        <f ca="1">IF(ISBLANK(INDIRECT(ADDRESS(K22*2+2,3))),"",INDIRECT(ADDRESS(K22*2+2,3)))</f>
        <v>ЭКГ</v>
      </c>
      <c r="I22" s="69"/>
      <c r="J22" s="69"/>
      <c r="K22" s="43">
        <v>3</v>
      </c>
      <c r="L22" s="49" t="s">
        <v>15</v>
      </c>
      <c r="M22" s="38">
        <v>1</v>
      </c>
    </row>
    <row r="23" spans="1:13" s="44" customFormat="1" ht="21" customHeight="1" thickBot="1" x14ac:dyDescent="0.4">
      <c r="A23" s="38"/>
      <c r="B23" s="43">
        <v>1</v>
      </c>
      <c r="C23" s="69" t="str">
        <f ca="1">IF(ISBLANK(INDIRECT(ADDRESS(B23*2+2,3))),"",INDIRECT(ADDRESS(B23*2+2,3)))</f>
        <v>23ТЕАМ</v>
      </c>
      <c r="D23" s="69"/>
      <c r="E23" s="70"/>
      <c r="F23" s="47">
        <v>6</v>
      </c>
      <c r="G23" s="48">
        <v>13</v>
      </c>
      <c r="H23" s="76" t="str">
        <f ca="1">IF(ISBLANK(INDIRECT(ADDRESS(K23*2+2,3))),"",INDIRECT(ADDRESS(K23*2+2,3)))</f>
        <v>ТАРА</v>
      </c>
      <c r="I23" s="69"/>
      <c r="J23" s="69"/>
      <c r="K23" s="43">
        <v>2</v>
      </c>
      <c r="L23" s="49" t="s">
        <v>15</v>
      </c>
      <c r="M23" s="38">
        <v>3</v>
      </c>
    </row>
    <row r="24" spans="1:13" s="44" customFormat="1" ht="21" x14ac:dyDescent="0.35">
      <c r="A24" s="38"/>
      <c r="M24" s="46"/>
    </row>
    <row r="25" spans="1:13" s="44" customFormat="1" ht="15" customHeight="1" thickBot="1" x14ac:dyDescent="0.4">
      <c r="A25" s="38"/>
      <c r="B25" s="68" t="s">
        <v>9</v>
      </c>
      <c r="C25" s="68"/>
      <c r="D25" s="68"/>
      <c r="E25" s="68"/>
      <c r="F25" s="68"/>
      <c r="G25" s="68"/>
      <c r="H25" s="68"/>
      <c r="I25" s="68"/>
      <c r="J25" s="68"/>
      <c r="K25" s="68"/>
      <c r="M25" s="46"/>
    </row>
    <row r="26" spans="1:13" s="44" customFormat="1" ht="21" customHeight="1" thickBot="1" x14ac:dyDescent="0.4">
      <c r="A26" s="38"/>
      <c r="B26" s="43">
        <v>3</v>
      </c>
      <c r="C26" s="69" t="str">
        <f ca="1">IF(ISBLANK(INDIRECT(ADDRESS(B26*2+2,3))),"",INDIRECT(ADDRESS(B26*2+2,3)))</f>
        <v>ЭКГ</v>
      </c>
      <c r="D26" s="69"/>
      <c r="E26" s="70"/>
      <c r="F26" s="47">
        <v>13</v>
      </c>
      <c r="G26" s="48">
        <v>7</v>
      </c>
      <c r="H26" s="76" t="str">
        <f ca="1">IF(ISBLANK(INDIRECT(ADDRESS(K26*2+2,3))),"",INDIRECT(ADDRESS(K26*2+2,3)))</f>
        <v>23ТЕАМ</v>
      </c>
      <c r="I26" s="69"/>
      <c r="J26" s="69"/>
      <c r="K26" s="43">
        <v>1</v>
      </c>
      <c r="L26" s="49" t="s">
        <v>15</v>
      </c>
      <c r="M26" s="38">
        <v>13</v>
      </c>
    </row>
    <row r="27" spans="1:13" s="44" customFormat="1" ht="21" customHeight="1" thickBot="1" x14ac:dyDescent="0.4">
      <c r="A27" s="38"/>
      <c r="B27" s="43">
        <v>4</v>
      </c>
      <c r="C27" s="69" t="str">
        <f ca="1">IF(ISBLANK(INDIRECT(ADDRESS(B27*2+2,3))),"",INDIRECT(ADDRESS(B27*2+2,3)))</f>
        <v>Ударники</v>
      </c>
      <c r="D27" s="69"/>
      <c r="E27" s="70"/>
      <c r="F27" s="47">
        <v>0</v>
      </c>
      <c r="G27" s="48">
        <v>13</v>
      </c>
      <c r="H27" s="76" t="str">
        <f ca="1">IF(ISBLANK(INDIRECT(ADDRESS(K27*2+2,3))),"",INDIRECT(ADDRESS(K27*2+2,3)))</f>
        <v>БК</v>
      </c>
      <c r="I27" s="69"/>
      <c r="J27" s="69"/>
      <c r="K27" s="43">
        <v>5</v>
      </c>
      <c r="L27" s="49" t="s">
        <v>15</v>
      </c>
      <c r="M27" s="38">
        <v>15</v>
      </c>
    </row>
    <row r="28" spans="1:13" s="44" customFormat="1" ht="15" customHeight="1" x14ac:dyDescent="0.35">
      <c r="A28" s="38"/>
      <c r="M28" s="46"/>
    </row>
    <row r="29" spans="1:13" s="44" customFormat="1" ht="15" customHeight="1" thickBot="1" x14ac:dyDescent="0.4">
      <c r="A29" s="38"/>
      <c r="B29" s="68" t="s">
        <v>16</v>
      </c>
      <c r="C29" s="68"/>
      <c r="D29" s="68"/>
      <c r="E29" s="68"/>
      <c r="F29" s="68"/>
      <c r="G29" s="68"/>
      <c r="H29" s="68"/>
      <c r="I29" s="68"/>
      <c r="J29" s="68"/>
      <c r="K29" s="68"/>
      <c r="M29" s="46"/>
    </row>
    <row r="30" spans="1:13" s="44" customFormat="1" ht="21" customHeight="1" thickBot="1" x14ac:dyDescent="0.4">
      <c r="A30" s="38"/>
      <c r="B30" s="43">
        <v>1</v>
      </c>
      <c r="C30" s="69" t="str">
        <f ca="1">IF(ISBLANK(INDIRECT(ADDRESS(B30*2+2,3))),"",INDIRECT(ADDRESS(B30*2+2,3)))</f>
        <v>23ТЕАМ</v>
      </c>
      <c r="D30" s="69"/>
      <c r="E30" s="70"/>
      <c r="F30" s="47">
        <v>5</v>
      </c>
      <c r="G30" s="48">
        <v>13</v>
      </c>
      <c r="H30" s="76" t="str">
        <f ca="1">IF(ISBLANK(INDIRECT(ADDRESS(K30*2+2,3))),"",INDIRECT(ADDRESS(K30*2+2,3)))</f>
        <v>Ударники</v>
      </c>
      <c r="I30" s="69"/>
      <c r="J30" s="69"/>
      <c r="K30" s="43">
        <v>4</v>
      </c>
      <c r="L30" s="49" t="s">
        <v>15</v>
      </c>
      <c r="M30" s="38">
        <v>19</v>
      </c>
    </row>
    <row r="31" spans="1:13" s="44" customFormat="1" ht="21" customHeight="1" thickBot="1" x14ac:dyDescent="0.4">
      <c r="A31" s="38"/>
      <c r="B31" s="43">
        <v>2</v>
      </c>
      <c r="C31" s="69" t="str">
        <f ca="1">IF(ISBLANK(INDIRECT(ADDRESS(B31*2+2,3))),"",INDIRECT(ADDRESS(B31*2+2,3)))</f>
        <v>ТАРА</v>
      </c>
      <c r="D31" s="69"/>
      <c r="E31" s="70"/>
      <c r="F31" s="47">
        <v>13</v>
      </c>
      <c r="G31" s="48">
        <v>6</v>
      </c>
      <c r="H31" s="76" t="str">
        <f ca="1">IF(ISBLANK(INDIRECT(ADDRESS(K31*2+2,3))),"",INDIRECT(ADDRESS(K31*2+2,3)))</f>
        <v>ЭКГ</v>
      </c>
      <c r="I31" s="69"/>
      <c r="J31" s="69"/>
      <c r="K31" s="43">
        <v>3</v>
      </c>
      <c r="L31" s="49" t="s">
        <v>15</v>
      </c>
      <c r="M31" s="38">
        <v>9</v>
      </c>
    </row>
    <row r="32" spans="1:13" s="44" customFormat="1" ht="15" customHeight="1" x14ac:dyDescent="0.35">
      <c r="A32" s="38"/>
      <c r="M32" s="46"/>
    </row>
    <row r="33" spans="1:13" s="44" customFormat="1" ht="15" customHeight="1" thickBot="1" x14ac:dyDescent="0.4">
      <c r="A33" s="38"/>
      <c r="B33" s="68" t="s">
        <v>17</v>
      </c>
      <c r="C33" s="68"/>
      <c r="D33" s="68"/>
      <c r="E33" s="68"/>
      <c r="F33" s="68"/>
      <c r="G33" s="68"/>
      <c r="H33" s="68"/>
      <c r="I33" s="68"/>
      <c r="J33" s="68"/>
      <c r="K33" s="68"/>
      <c r="M33" s="46"/>
    </row>
    <row r="34" spans="1:13" s="44" customFormat="1" ht="21" customHeight="1" thickBot="1" x14ac:dyDescent="0.4">
      <c r="A34" s="38"/>
      <c r="B34" s="43">
        <v>4</v>
      </c>
      <c r="C34" s="69" t="str">
        <f ca="1">IF(ISBLANK(INDIRECT(ADDRESS(B34*2+2,3))),"",INDIRECT(ADDRESS(B34*2+2,3)))</f>
        <v>Ударники</v>
      </c>
      <c r="D34" s="69"/>
      <c r="E34" s="70"/>
      <c r="F34" s="47">
        <v>13</v>
      </c>
      <c r="G34" s="48">
        <v>5</v>
      </c>
      <c r="H34" s="76" t="str">
        <f ca="1">IF(ISBLANK(INDIRECT(ADDRESS(K34*2+2,3))),"",INDIRECT(ADDRESS(K34*2+2,3)))</f>
        <v>ТАРА</v>
      </c>
      <c r="I34" s="69"/>
      <c r="J34" s="69"/>
      <c r="K34" s="43">
        <v>2</v>
      </c>
      <c r="L34" s="49" t="s">
        <v>15</v>
      </c>
      <c r="M34" s="38">
        <v>16</v>
      </c>
    </row>
    <row r="35" spans="1:13" s="44" customFormat="1" ht="21" customHeight="1" thickBot="1" x14ac:dyDescent="0.4">
      <c r="A35" s="38"/>
      <c r="B35" s="43">
        <v>5</v>
      </c>
      <c r="C35" s="69" t="str">
        <f ca="1">IF(ISBLANK(INDIRECT(ADDRESS(B35*2+2,3))),"",INDIRECT(ADDRESS(B35*2+2,3)))</f>
        <v>БК</v>
      </c>
      <c r="D35" s="69"/>
      <c r="E35" s="70"/>
      <c r="F35" s="47">
        <v>13</v>
      </c>
      <c r="G35" s="48">
        <v>2</v>
      </c>
      <c r="H35" s="76" t="str">
        <f ca="1">IF(ISBLANK(INDIRECT(ADDRESS(K35*2+2,3))),"",INDIRECT(ADDRESS(K35*2+2,3)))</f>
        <v>23ТЕАМ</v>
      </c>
      <c r="I35" s="69"/>
      <c r="J35" s="69"/>
      <c r="K35" s="43">
        <v>1</v>
      </c>
      <c r="L35" s="49" t="s">
        <v>15</v>
      </c>
      <c r="M35" s="38">
        <v>17</v>
      </c>
    </row>
  </sheetData>
  <mergeCells count="47">
    <mergeCell ref="H23:J23"/>
    <mergeCell ref="C19:E19"/>
    <mergeCell ref="C35:E35"/>
    <mergeCell ref="H35:J35"/>
    <mergeCell ref="C31:E31"/>
    <mergeCell ref="H31:J31"/>
    <mergeCell ref="B33:K33"/>
    <mergeCell ref="C34:E34"/>
    <mergeCell ref="H34:J34"/>
    <mergeCell ref="C27:E27"/>
    <mergeCell ref="H27:J27"/>
    <mergeCell ref="C30:E30"/>
    <mergeCell ref="H30:J30"/>
    <mergeCell ref="M4:M5"/>
    <mergeCell ref="B6:B7"/>
    <mergeCell ref="C6:E7"/>
    <mergeCell ref="K6:K7"/>
    <mergeCell ref="M6:M7"/>
    <mergeCell ref="M8:M9"/>
    <mergeCell ref="B10:B11"/>
    <mergeCell ref="C10:E11"/>
    <mergeCell ref="K10:K11"/>
    <mergeCell ref="M10:M11"/>
    <mergeCell ref="B8:B9"/>
    <mergeCell ref="C8:E9"/>
    <mergeCell ref="K8:K9"/>
    <mergeCell ref="K12:K13"/>
    <mergeCell ref="M12:M13"/>
    <mergeCell ref="B17:K17"/>
    <mergeCell ref="C18:E18"/>
    <mergeCell ref="B29:K29"/>
    <mergeCell ref="B12:B13"/>
    <mergeCell ref="C12:E13"/>
    <mergeCell ref="B25:K25"/>
    <mergeCell ref="C26:E26"/>
    <mergeCell ref="H26:J26"/>
    <mergeCell ref="H18:J18"/>
    <mergeCell ref="H19:J19"/>
    <mergeCell ref="B21:K21"/>
    <mergeCell ref="C22:E22"/>
    <mergeCell ref="H22:J22"/>
    <mergeCell ref="C23:E23"/>
    <mergeCell ref="B1:K1"/>
    <mergeCell ref="C3:E3"/>
    <mergeCell ref="B4:B5"/>
    <mergeCell ref="C4:E5"/>
    <mergeCell ref="K4:K5"/>
  </mergeCells>
  <pageMargins left="0.25" right="0.25" top="0.75" bottom="0.75" header="0.3" footer="0.3"/>
  <pageSetup paperSize="9" scale="7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O10" sqref="O10"/>
    </sheetView>
  </sheetViews>
  <sheetFormatPr defaultRowHeight="15" x14ac:dyDescent="0.25"/>
  <cols>
    <col min="1" max="1" width="4" style="33" customWidth="1"/>
    <col min="2" max="12" width="10.28515625" customWidth="1"/>
    <col min="13" max="13" width="10.28515625" style="37" customWidth="1"/>
    <col min="14" max="15" width="10.28515625" customWidth="1"/>
  </cols>
  <sheetData>
    <row r="1" spans="2:13" ht="46.5" x14ac:dyDescent="0.25">
      <c r="B1" s="51" t="s">
        <v>72</v>
      </c>
      <c r="C1" s="51"/>
      <c r="D1" s="51"/>
      <c r="E1" s="51"/>
      <c r="F1" s="51"/>
      <c r="G1" s="51"/>
      <c r="H1" s="51"/>
      <c r="I1" s="51"/>
      <c r="J1" s="51"/>
      <c r="K1" s="51"/>
      <c r="L1" t="s">
        <v>18</v>
      </c>
      <c r="M1" s="26">
        <v>44268</v>
      </c>
    </row>
    <row r="2" spans="2:13" ht="15" customHeight="1" thickBot="1" x14ac:dyDescent="0.3">
      <c r="M2"/>
    </row>
    <row r="3" spans="2:13" ht="15" customHeight="1" thickBot="1" x14ac:dyDescent="0.3">
      <c r="B3" s="34"/>
      <c r="C3" s="52" t="s">
        <v>10</v>
      </c>
      <c r="D3" s="53"/>
      <c r="E3" s="54"/>
      <c r="F3" s="5">
        <v>1</v>
      </c>
      <c r="G3" s="5">
        <v>2</v>
      </c>
      <c r="H3" s="5">
        <v>3</v>
      </c>
      <c r="I3" s="6">
        <v>4</v>
      </c>
      <c r="J3" s="6">
        <v>5</v>
      </c>
      <c r="K3" s="34" t="s">
        <v>11</v>
      </c>
      <c r="L3" s="5" t="s">
        <v>12</v>
      </c>
      <c r="M3" s="36" t="s">
        <v>13</v>
      </c>
    </row>
    <row r="4" spans="2:13" ht="21" x14ac:dyDescent="0.25">
      <c r="B4" s="55">
        <v>1</v>
      </c>
      <c r="C4" s="57" t="s">
        <v>88</v>
      </c>
      <c r="D4" s="58"/>
      <c r="E4" s="59"/>
      <c r="F4" s="7" t="s">
        <v>14</v>
      </c>
      <c r="G4" s="8" t="str">
        <f ca="1">INDIRECT(ADDRESS(23,6))&amp;":"&amp;INDIRECT(ADDRESS(23,7))</f>
        <v>11:4</v>
      </c>
      <c r="H4" s="8" t="str">
        <f ca="1">INDIRECT(ADDRESS(26,7))&amp;":"&amp;INDIRECT(ADDRESS(26,6))</f>
        <v>13:10</v>
      </c>
      <c r="I4" s="8" t="str">
        <f ca="1">INDIRECT(ADDRESS(30,6))&amp;":"&amp;INDIRECT(ADDRESS(30,7))</f>
        <v>13:11</v>
      </c>
      <c r="J4" s="9" t="str">
        <f ca="1">INDIRECT(ADDRESS(35,7))&amp;":"&amp;INDIRECT(ADDRESS(35,6))</f>
        <v>8:13</v>
      </c>
      <c r="K4" s="63">
        <f ca="1">IF(COUNT(F5:J5)=0,"",COUNTIF(F5:J5,"&gt;0")+0.5*COUNTIF(F5:J5,0))</f>
        <v>3</v>
      </c>
      <c r="L4" s="10"/>
      <c r="M4" s="77">
        <v>1</v>
      </c>
    </row>
    <row r="5" spans="2:13" ht="15" customHeight="1" x14ac:dyDescent="0.25">
      <c r="B5" s="56"/>
      <c r="C5" s="60"/>
      <c r="D5" s="61"/>
      <c r="E5" s="62"/>
      <c r="F5" s="11" t="s">
        <v>14</v>
      </c>
      <c r="G5" s="12">
        <f ca="1">IF(LEN(INDIRECT(ADDRESS(ROW()-1, COLUMN())))=1,"",INDIRECT(ADDRESS(23,6))-INDIRECT(ADDRESS(23,7)))</f>
        <v>7</v>
      </c>
      <c r="H5" s="12">
        <f ca="1">IF(LEN(INDIRECT(ADDRESS(ROW()-1, COLUMN())))=1,"",INDIRECT(ADDRESS(26,7))-INDIRECT(ADDRESS(26,6)))</f>
        <v>3</v>
      </c>
      <c r="I5" s="12">
        <f ca="1">IF(LEN(INDIRECT(ADDRESS(ROW()-1, COLUMN())))=1,"",INDIRECT(ADDRESS(30,6))-INDIRECT(ADDRESS(30,7)))</f>
        <v>2</v>
      </c>
      <c r="J5" s="13">
        <f ca="1">IF(LEN(INDIRECT(ADDRESS(ROW()-1, COLUMN())))=1,"",INDIRECT(ADDRESS(35,7))-INDIRECT(ADDRESS(35,6)))</f>
        <v>-5</v>
      </c>
      <c r="K5" s="64"/>
      <c r="L5" s="12">
        <f ca="1">IF(COUNT(F5:J5)=0,"",SUM(F5:J5))</f>
        <v>7</v>
      </c>
      <c r="M5" s="66"/>
    </row>
    <row r="6" spans="2:13" ht="21" x14ac:dyDescent="0.25">
      <c r="B6" s="71">
        <v>2</v>
      </c>
      <c r="C6" s="60" t="s">
        <v>78</v>
      </c>
      <c r="D6" s="61"/>
      <c r="E6" s="62"/>
      <c r="F6" s="14" t="str">
        <f ca="1">INDIRECT(ADDRESS(23,7))&amp;":"&amp;INDIRECT(ADDRESS(23,6))</f>
        <v>4:11</v>
      </c>
      <c r="G6" s="15" t="s">
        <v>14</v>
      </c>
      <c r="H6" s="16" t="str">
        <f ca="1">INDIRECT(ADDRESS(31,6))&amp;":"&amp;INDIRECT(ADDRESS(31,7))</f>
        <v>13:8</v>
      </c>
      <c r="I6" s="16" t="str">
        <f ca="1">INDIRECT(ADDRESS(34,7))&amp;":"&amp;INDIRECT(ADDRESS(34,6))</f>
        <v>7:13</v>
      </c>
      <c r="J6" s="17" t="str">
        <f ca="1">INDIRECT(ADDRESS(18,6))&amp;":"&amp;INDIRECT(ADDRESS(18,7))</f>
        <v>13:0</v>
      </c>
      <c r="K6" s="64">
        <f ca="1">IF(COUNT(F7:J7)=0,"",COUNTIF(F7:J7,"&gt;0")+0.5*COUNTIF(F7:J7,0))</f>
        <v>2</v>
      </c>
      <c r="L6" s="12">
        <v>-1</v>
      </c>
      <c r="M6" s="66">
        <v>3</v>
      </c>
    </row>
    <row r="7" spans="2:13" ht="15" customHeight="1" x14ac:dyDescent="0.25">
      <c r="B7" s="56"/>
      <c r="C7" s="60"/>
      <c r="D7" s="61"/>
      <c r="E7" s="62"/>
      <c r="F7" s="18">
        <f ca="1">IF(LEN(INDIRECT(ADDRESS(ROW()-1, COLUMN())))=1,"",INDIRECT(ADDRESS(23,7))-INDIRECT(ADDRESS(23,6)))</f>
        <v>-7</v>
      </c>
      <c r="G7" s="19" t="s">
        <v>14</v>
      </c>
      <c r="H7" s="12">
        <f ca="1">IF(LEN(INDIRECT(ADDRESS(ROW()-1, COLUMN())))=1,"",INDIRECT(ADDRESS(31,6))-INDIRECT(ADDRESS(31,7)))</f>
        <v>5</v>
      </c>
      <c r="I7" s="12">
        <f ca="1">IF(LEN(INDIRECT(ADDRESS(ROW()-1, COLUMN())))=1,"",INDIRECT(ADDRESS(34,7))-INDIRECT(ADDRESS(34,6)))</f>
        <v>-6</v>
      </c>
      <c r="J7" s="13">
        <f ca="1">IF(LEN(INDIRECT(ADDRESS(ROW()-1, COLUMN())))=1,"",INDIRECT(ADDRESS(18,6))-INDIRECT(ADDRESS(18,7)))</f>
        <v>13</v>
      </c>
      <c r="K7" s="64"/>
      <c r="L7" s="12">
        <f ca="1">IF(COUNT(F7:J7)=0,"",SUM(F7:J7))</f>
        <v>5</v>
      </c>
      <c r="M7" s="66"/>
    </row>
    <row r="8" spans="2:13" ht="21" x14ac:dyDescent="0.25">
      <c r="B8" s="71">
        <v>3</v>
      </c>
      <c r="C8" s="60" t="s">
        <v>86</v>
      </c>
      <c r="D8" s="61"/>
      <c r="E8" s="62"/>
      <c r="F8" s="14" t="str">
        <f ca="1">INDIRECT(ADDRESS(26,6))&amp;":"&amp;INDIRECT(ADDRESS(26,7))</f>
        <v>10:13</v>
      </c>
      <c r="G8" s="16" t="str">
        <f ca="1">INDIRECT(ADDRESS(31,7))&amp;":"&amp;INDIRECT(ADDRESS(31,6))</f>
        <v>8:13</v>
      </c>
      <c r="H8" s="15" t="s">
        <v>14</v>
      </c>
      <c r="I8" s="16" t="str">
        <f ca="1">INDIRECT(ADDRESS(19,6))&amp;":"&amp;INDIRECT(ADDRESS(19,7))</f>
        <v>13:11</v>
      </c>
      <c r="J8" s="17" t="str">
        <f ca="1">INDIRECT(ADDRESS(22,7))&amp;":"&amp;INDIRECT(ADDRESS(22,6))</f>
        <v>13:2</v>
      </c>
      <c r="K8" s="64">
        <f ca="1">IF(COUNT(F9:J9)=0,"",COUNTIF(F9:J9,"&gt;0")+0.5*COUNTIF(F9:J9,0))</f>
        <v>2</v>
      </c>
      <c r="L8" s="12">
        <v>-3</v>
      </c>
      <c r="M8" s="66">
        <v>4</v>
      </c>
    </row>
    <row r="9" spans="2:13" ht="15" customHeight="1" x14ac:dyDescent="0.25">
      <c r="B9" s="56"/>
      <c r="C9" s="60"/>
      <c r="D9" s="61"/>
      <c r="E9" s="62"/>
      <c r="F9" s="18">
        <f ca="1">IF(LEN(INDIRECT(ADDRESS(ROW()-1, COLUMN())))=1,"",INDIRECT(ADDRESS(26,6))-INDIRECT(ADDRESS(26,7)))</f>
        <v>-3</v>
      </c>
      <c r="G9" s="12">
        <f ca="1">IF(LEN(INDIRECT(ADDRESS(ROW()-1, COLUMN())))=1,"",INDIRECT(ADDRESS(31,7))-INDIRECT(ADDRESS(31,6)))</f>
        <v>-5</v>
      </c>
      <c r="H9" s="19" t="s">
        <v>14</v>
      </c>
      <c r="I9" s="12">
        <f ca="1">IF(LEN(INDIRECT(ADDRESS(ROW()-1, COLUMN())))=1,"",INDIRECT(ADDRESS(19,6))-INDIRECT(ADDRESS(19,7)))</f>
        <v>2</v>
      </c>
      <c r="J9" s="13">
        <f ca="1">IF(LEN(INDIRECT(ADDRESS(ROW()-1, COLUMN())))=1,"",INDIRECT(ADDRESS(22,7))-INDIRECT(ADDRESS(22,6)))</f>
        <v>11</v>
      </c>
      <c r="K9" s="64"/>
      <c r="L9" s="12">
        <f ca="1">IF(COUNT(F9:J9)=0,"",SUM(F9:J9))</f>
        <v>5</v>
      </c>
      <c r="M9" s="66"/>
    </row>
    <row r="10" spans="2:13" ht="21" x14ac:dyDescent="0.25">
      <c r="B10" s="71">
        <v>4</v>
      </c>
      <c r="C10" s="60" t="s">
        <v>94</v>
      </c>
      <c r="D10" s="61"/>
      <c r="E10" s="62"/>
      <c r="F10" s="14" t="str">
        <f ca="1">INDIRECT(ADDRESS(30,7))&amp;":"&amp;INDIRECT(ADDRESS(30,6))</f>
        <v>11:13</v>
      </c>
      <c r="G10" s="16" t="str">
        <f ca="1">INDIRECT(ADDRESS(34,6))&amp;":"&amp;INDIRECT(ADDRESS(34,7))</f>
        <v>13:7</v>
      </c>
      <c r="H10" s="16" t="str">
        <f ca="1">INDIRECT(ADDRESS(19,7))&amp;":"&amp;INDIRECT(ADDRESS(19,6))</f>
        <v>11:13</v>
      </c>
      <c r="I10" s="15" t="s">
        <v>14</v>
      </c>
      <c r="J10" s="17" t="str">
        <f ca="1">INDIRECT(ADDRESS(27,6))&amp;":"&amp;INDIRECT(ADDRESS(27,7))</f>
        <v>11:10</v>
      </c>
      <c r="K10" s="64">
        <f ca="1">IF(COUNT(F11:J11)=0,"",COUNTIF(F11:J11,"&gt;0")+0.5*COUNTIF(F11:J11,0))</f>
        <v>2</v>
      </c>
      <c r="L10" s="12">
        <v>4</v>
      </c>
      <c r="M10" s="66">
        <v>2</v>
      </c>
    </row>
    <row r="11" spans="2:13" ht="15" customHeight="1" x14ac:dyDescent="0.25">
      <c r="B11" s="56"/>
      <c r="C11" s="60"/>
      <c r="D11" s="61"/>
      <c r="E11" s="62"/>
      <c r="F11" s="18">
        <f ca="1">IF(LEN(INDIRECT(ADDRESS(ROW()-1, COLUMN())))=1,"",INDIRECT(ADDRESS(30,7))-INDIRECT(ADDRESS(30,6)))</f>
        <v>-2</v>
      </c>
      <c r="G11" s="12">
        <f ca="1">IF(LEN(INDIRECT(ADDRESS(ROW()-1, COLUMN())))=1,"",INDIRECT(ADDRESS(34,6))-INDIRECT(ADDRESS(34,7)))</f>
        <v>6</v>
      </c>
      <c r="H11" s="12">
        <f ca="1">IF(LEN(INDIRECT(ADDRESS(ROW()-1, COLUMN())))=1,"",INDIRECT(ADDRESS(19,7))-INDIRECT(ADDRESS(19,6)))</f>
        <v>-2</v>
      </c>
      <c r="I11" s="19" t="s">
        <v>14</v>
      </c>
      <c r="J11" s="13">
        <f ca="1">IF(LEN(INDIRECT(ADDRESS(ROW()-1, COLUMN())))=1,"",INDIRECT(ADDRESS(27,6))-INDIRECT(ADDRESS(27,7)))</f>
        <v>1</v>
      </c>
      <c r="K11" s="64"/>
      <c r="L11" s="12">
        <f ca="1">IF(COUNT(F11:J11)=0,"",SUM(F11:J11))</f>
        <v>3</v>
      </c>
      <c r="M11" s="66"/>
    </row>
    <row r="12" spans="2:13" ht="21" x14ac:dyDescent="0.25">
      <c r="B12" s="71">
        <v>5</v>
      </c>
      <c r="C12" s="60" t="s">
        <v>97</v>
      </c>
      <c r="D12" s="61"/>
      <c r="E12" s="62"/>
      <c r="F12" s="14" t="str">
        <f ca="1">INDIRECT(ADDRESS(35,6))&amp;":"&amp;INDIRECT(ADDRESS(35,7))</f>
        <v>13:8</v>
      </c>
      <c r="G12" s="16" t="str">
        <f ca="1">INDIRECT(ADDRESS(18,7))&amp;":"&amp;INDIRECT(ADDRESS(18,6))</f>
        <v>0:13</v>
      </c>
      <c r="H12" s="16" t="str">
        <f ca="1">INDIRECT(ADDRESS(22,6))&amp;":"&amp;INDIRECT(ADDRESS(22,7))</f>
        <v>2:13</v>
      </c>
      <c r="I12" s="16" t="str">
        <f ca="1">INDIRECT(ADDRESS(27,7))&amp;":"&amp;INDIRECT(ADDRESS(27,6))</f>
        <v>10:11</v>
      </c>
      <c r="J12" s="20" t="s">
        <v>14</v>
      </c>
      <c r="K12" s="64">
        <f ca="1">IF(COUNT(F13:J13)=0,"",COUNTIF(F13:J13,"&gt;0")+0.5*COUNTIF(F13:J13,0))</f>
        <v>1</v>
      </c>
      <c r="L12" s="12"/>
      <c r="M12" s="66">
        <v>5</v>
      </c>
    </row>
    <row r="13" spans="2:13" ht="15" customHeight="1" thickBot="1" x14ac:dyDescent="0.3">
      <c r="B13" s="72"/>
      <c r="C13" s="73"/>
      <c r="D13" s="74"/>
      <c r="E13" s="75"/>
      <c r="F13" s="21">
        <f ca="1">IF(LEN(INDIRECT(ADDRESS(ROW()-1, COLUMN())))=1,"",INDIRECT(ADDRESS(35,6))-INDIRECT(ADDRESS(35,7)))</f>
        <v>5</v>
      </c>
      <c r="G13" s="22">
        <f ca="1">IF(LEN(INDIRECT(ADDRESS(ROW()-1, COLUMN())))=1,"",INDIRECT(ADDRESS(18,7))-INDIRECT(ADDRESS(18,6)))</f>
        <v>-13</v>
      </c>
      <c r="H13" s="22">
        <f ca="1">IF(LEN(INDIRECT(ADDRESS(ROW()-1, COLUMN())))=1,"",INDIRECT(ADDRESS(22,6))-INDIRECT(ADDRESS(22,7)))</f>
        <v>-11</v>
      </c>
      <c r="I13" s="22">
        <f ca="1">IF(LEN(INDIRECT(ADDRESS(ROW()-1, COLUMN())))=1,"",INDIRECT(ADDRESS(27,7))-INDIRECT(ADDRESS(27,6)))</f>
        <v>-1</v>
      </c>
      <c r="J13" s="23" t="s">
        <v>14</v>
      </c>
      <c r="K13" s="65"/>
      <c r="L13" s="22">
        <f ca="1">IF(COUNT(F13:J13)=0,"",SUM(F13:J13))</f>
        <v>-20</v>
      </c>
      <c r="M13" s="67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44" customFormat="1" ht="15" customHeight="1" thickBot="1" x14ac:dyDescent="0.4">
      <c r="A17" s="38"/>
      <c r="B17" s="68" t="s">
        <v>7</v>
      </c>
      <c r="C17" s="68"/>
      <c r="D17" s="68"/>
      <c r="E17" s="68"/>
      <c r="F17" s="68"/>
      <c r="G17" s="68"/>
      <c r="H17" s="68"/>
      <c r="I17" s="68"/>
      <c r="J17" s="68"/>
      <c r="K17" s="68"/>
      <c r="M17" s="45"/>
    </row>
    <row r="18" spans="1:13" s="44" customFormat="1" ht="21" customHeight="1" thickBot="1" x14ac:dyDescent="0.4">
      <c r="A18" s="38"/>
      <c r="B18" s="43">
        <v>2</v>
      </c>
      <c r="C18" s="69" t="str">
        <f ca="1">IF(ISBLANK(INDIRECT(ADDRESS(B18*2+2,3))),"",INDIRECT(ADDRESS(B18*2+2,3)))</f>
        <v>Авант</v>
      </c>
      <c r="D18" s="69"/>
      <c r="E18" s="70"/>
      <c r="F18" s="47">
        <v>13</v>
      </c>
      <c r="G18" s="48">
        <v>0</v>
      </c>
      <c r="H18" s="76" t="str">
        <f ca="1">IF(ISBLANK(INDIRECT(ADDRESS(K18*2+2,3))),"",INDIRECT(ADDRESS(K18*2+2,3)))</f>
        <v>Синьоры</v>
      </c>
      <c r="I18" s="69"/>
      <c r="J18" s="69"/>
      <c r="K18" s="43">
        <v>5</v>
      </c>
      <c r="L18" s="49" t="s">
        <v>15</v>
      </c>
      <c r="M18" s="38">
        <v>13</v>
      </c>
    </row>
    <row r="19" spans="1:13" s="44" customFormat="1" ht="21" customHeight="1" thickBot="1" x14ac:dyDescent="0.4">
      <c r="A19" s="38"/>
      <c r="B19" s="43">
        <v>3</v>
      </c>
      <c r="C19" s="69" t="str">
        <f ca="1">IF(ISBLANK(INDIRECT(ADDRESS(B19*2+2,3))),"",INDIRECT(ADDRESS(B19*2+2,3)))</f>
        <v>дВОе</v>
      </c>
      <c r="D19" s="69"/>
      <c r="E19" s="70"/>
      <c r="F19" s="47">
        <v>13</v>
      </c>
      <c r="G19" s="48">
        <v>11</v>
      </c>
      <c r="H19" s="76" t="str">
        <f ca="1">IF(ISBLANK(INDIRECT(ADDRESS(K19*2+2,3))),"",INDIRECT(ADDRESS(K19*2+2,3)))</f>
        <v>АФ</v>
      </c>
      <c r="I19" s="69"/>
      <c r="J19" s="69"/>
      <c r="K19" s="43">
        <v>4</v>
      </c>
      <c r="L19" s="49" t="s">
        <v>15</v>
      </c>
      <c r="M19" s="38">
        <v>15</v>
      </c>
    </row>
    <row r="20" spans="1:13" s="44" customFormat="1" ht="21" x14ac:dyDescent="0.35">
      <c r="A20" s="38"/>
      <c r="M20" s="46"/>
    </row>
    <row r="21" spans="1:13" s="44" customFormat="1" ht="15" customHeight="1" thickBot="1" x14ac:dyDescent="0.4">
      <c r="A21" s="38"/>
      <c r="B21" s="68" t="s">
        <v>8</v>
      </c>
      <c r="C21" s="68"/>
      <c r="D21" s="68"/>
      <c r="E21" s="68"/>
      <c r="F21" s="68"/>
      <c r="G21" s="68"/>
      <c r="H21" s="68"/>
      <c r="I21" s="68"/>
      <c r="J21" s="68"/>
      <c r="K21" s="68"/>
      <c r="M21" s="46"/>
    </row>
    <row r="22" spans="1:13" s="44" customFormat="1" ht="21" customHeight="1" thickBot="1" x14ac:dyDescent="0.4">
      <c r="A22" s="38"/>
      <c r="B22" s="43">
        <v>5</v>
      </c>
      <c r="C22" s="69" t="str">
        <f ca="1">IF(ISBLANK(INDIRECT(ADDRESS(B22*2+2,3))),"",INDIRECT(ADDRESS(B22*2+2,3)))</f>
        <v>Синьоры</v>
      </c>
      <c r="D22" s="69"/>
      <c r="E22" s="70"/>
      <c r="F22" s="47">
        <v>2</v>
      </c>
      <c r="G22" s="48">
        <v>13</v>
      </c>
      <c r="H22" s="76" t="str">
        <f ca="1">IF(ISBLANK(INDIRECT(ADDRESS(K22*2+2,3))),"",INDIRECT(ADDRESS(K22*2+2,3)))</f>
        <v>дВОе</v>
      </c>
      <c r="I22" s="69"/>
      <c r="J22" s="69"/>
      <c r="K22" s="43">
        <v>3</v>
      </c>
      <c r="L22" s="49" t="s">
        <v>15</v>
      </c>
      <c r="M22" s="38">
        <v>4</v>
      </c>
    </row>
    <row r="23" spans="1:13" s="44" customFormat="1" ht="21" customHeight="1" thickBot="1" x14ac:dyDescent="0.4">
      <c r="A23" s="38"/>
      <c r="B23" s="43">
        <v>1</v>
      </c>
      <c r="C23" s="69" t="str">
        <f ca="1">IF(ISBLANK(INDIRECT(ADDRESS(B23*2+2,3))),"",INDIRECT(ADDRESS(B23*2+2,3)))</f>
        <v>Бадди</v>
      </c>
      <c r="D23" s="69"/>
      <c r="E23" s="70"/>
      <c r="F23" s="47">
        <v>11</v>
      </c>
      <c r="G23" s="48">
        <v>4</v>
      </c>
      <c r="H23" s="76" t="str">
        <f ca="1">IF(ISBLANK(INDIRECT(ADDRESS(K23*2+2,3))),"",INDIRECT(ADDRESS(K23*2+2,3)))</f>
        <v>Авант</v>
      </c>
      <c r="I23" s="69"/>
      <c r="J23" s="69"/>
      <c r="K23" s="43">
        <v>2</v>
      </c>
      <c r="L23" s="49" t="s">
        <v>15</v>
      </c>
      <c r="M23" s="38">
        <v>6</v>
      </c>
    </row>
    <row r="24" spans="1:13" s="44" customFormat="1" ht="21" x14ac:dyDescent="0.35">
      <c r="A24" s="38"/>
      <c r="M24" s="46"/>
    </row>
    <row r="25" spans="1:13" s="44" customFormat="1" ht="15" customHeight="1" thickBot="1" x14ac:dyDescent="0.4">
      <c r="A25" s="38"/>
      <c r="B25" s="68" t="s">
        <v>9</v>
      </c>
      <c r="C25" s="68"/>
      <c r="D25" s="68"/>
      <c r="E25" s="68"/>
      <c r="F25" s="68"/>
      <c r="G25" s="68"/>
      <c r="H25" s="68"/>
      <c r="I25" s="68"/>
      <c r="J25" s="68"/>
      <c r="K25" s="68"/>
      <c r="M25" s="46"/>
    </row>
    <row r="26" spans="1:13" s="44" customFormat="1" ht="21" customHeight="1" thickBot="1" x14ac:dyDescent="0.4">
      <c r="A26" s="38"/>
      <c r="B26" s="43">
        <v>3</v>
      </c>
      <c r="C26" s="69" t="str">
        <f ca="1">IF(ISBLANK(INDIRECT(ADDRESS(B26*2+2,3))),"",INDIRECT(ADDRESS(B26*2+2,3)))</f>
        <v>дВОе</v>
      </c>
      <c r="D26" s="69"/>
      <c r="E26" s="70"/>
      <c r="F26" s="47">
        <v>10</v>
      </c>
      <c r="G26" s="48">
        <v>13</v>
      </c>
      <c r="H26" s="76" t="str">
        <f ca="1">IF(ISBLANK(INDIRECT(ADDRESS(K26*2+2,3))),"",INDIRECT(ADDRESS(K26*2+2,3)))</f>
        <v>Бадди</v>
      </c>
      <c r="I26" s="69"/>
      <c r="J26" s="69"/>
      <c r="K26" s="43">
        <v>1</v>
      </c>
      <c r="L26" s="49" t="s">
        <v>15</v>
      </c>
      <c r="M26" s="38">
        <v>19</v>
      </c>
    </row>
    <row r="27" spans="1:13" s="44" customFormat="1" ht="21" customHeight="1" thickBot="1" x14ac:dyDescent="0.4">
      <c r="A27" s="38"/>
      <c r="B27" s="43">
        <v>4</v>
      </c>
      <c r="C27" s="69" t="str">
        <f ca="1">IF(ISBLANK(INDIRECT(ADDRESS(B27*2+2,3))),"",INDIRECT(ADDRESS(B27*2+2,3)))</f>
        <v>АФ</v>
      </c>
      <c r="D27" s="69"/>
      <c r="E27" s="70"/>
      <c r="F27" s="47">
        <v>11</v>
      </c>
      <c r="G27" s="48">
        <v>10</v>
      </c>
      <c r="H27" s="76" t="str">
        <f ca="1">IF(ISBLANK(INDIRECT(ADDRESS(K27*2+2,3))),"",INDIRECT(ADDRESS(K27*2+2,3)))</f>
        <v>Синьоры</v>
      </c>
      <c r="I27" s="69"/>
      <c r="J27" s="69"/>
      <c r="K27" s="43">
        <v>5</v>
      </c>
      <c r="L27" s="49" t="s">
        <v>15</v>
      </c>
      <c r="M27" s="38">
        <v>18</v>
      </c>
    </row>
    <row r="28" spans="1:13" s="44" customFormat="1" ht="15" customHeight="1" x14ac:dyDescent="0.35">
      <c r="A28" s="38"/>
      <c r="M28" s="46"/>
    </row>
    <row r="29" spans="1:13" s="44" customFormat="1" ht="15" customHeight="1" thickBot="1" x14ac:dyDescent="0.4">
      <c r="A29" s="38"/>
      <c r="B29" s="68" t="s">
        <v>16</v>
      </c>
      <c r="C29" s="68"/>
      <c r="D29" s="68"/>
      <c r="E29" s="68"/>
      <c r="F29" s="68"/>
      <c r="G29" s="68"/>
      <c r="H29" s="68"/>
      <c r="I29" s="68"/>
      <c r="J29" s="68"/>
      <c r="K29" s="68"/>
      <c r="M29" s="46"/>
    </row>
    <row r="30" spans="1:13" s="44" customFormat="1" ht="21" customHeight="1" thickBot="1" x14ac:dyDescent="0.4">
      <c r="A30" s="38"/>
      <c r="B30" s="43">
        <v>1</v>
      </c>
      <c r="C30" s="69" t="str">
        <f ca="1">IF(ISBLANK(INDIRECT(ADDRESS(B30*2+2,3))),"",INDIRECT(ADDRESS(B30*2+2,3)))</f>
        <v>Бадди</v>
      </c>
      <c r="D30" s="69"/>
      <c r="E30" s="70"/>
      <c r="F30" s="47">
        <v>13</v>
      </c>
      <c r="G30" s="48">
        <v>11</v>
      </c>
      <c r="H30" s="76" t="str">
        <f ca="1">IF(ISBLANK(INDIRECT(ADDRESS(K30*2+2,3))),"",INDIRECT(ADDRESS(K30*2+2,3)))</f>
        <v>АФ</v>
      </c>
      <c r="I30" s="69"/>
      <c r="J30" s="69"/>
      <c r="K30" s="43">
        <v>4</v>
      </c>
      <c r="L30" s="49" t="s">
        <v>15</v>
      </c>
      <c r="M30" s="38">
        <v>7</v>
      </c>
    </row>
    <row r="31" spans="1:13" s="44" customFormat="1" ht="21" customHeight="1" thickBot="1" x14ac:dyDescent="0.4">
      <c r="A31" s="38"/>
      <c r="B31" s="43">
        <v>2</v>
      </c>
      <c r="C31" s="69" t="str">
        <f ca="1">IF(ISBLANK(INDIRECT(ADDRESS(B31*2+2,3))),"",INDIRECT(ADDRESS(B31*2+2,3)))</f>
        <v>Авант</v>
      </c>
      <c r="D31" s="69"/>
      <c r="E31" s="70"/>
      <c r="F31" s="47">
        <v>13</v>
      </c>
      <c r="G31" s="48">
        <v>8</v>
      </c>
      <c r="H31" s="76" t="str">
        <f ca="1">IF(ISBLANK(INDIRECT(ADDRESS(K31*2+2,3))),"",INDIRECT(ADDRESS(K31*2+2,3)))</f>
        <v>дВОе</v>
      </c>
      <c r="I31" s="69"/>
      <c r="J31" s="69"/>
      <c r="K31" s="43">
        <v>3</v>
      </c>
      <c r="L31" s="49" t="s">
        <v>15</v>
      </c>
      <c r="M31" s="38">
        <v>8</v>
      </c>
    </row>
    <row r="32" spans="1:13" s="44" customFormat="1" ht="15" customHeight="1" x14ac:dyDescent="0.35">
      <c r="A32" s="38"/>
      <c r="M32" s="46"/>
    </row>
    <row r="33" spans="1:13" s="44" customFormat="1" ht="15" customHeight="1" thickBot="1" x14ac:dyDescent="0.4">
      <c r="A33" s="38"/>
      <c r="B33" s="68" t="s">
        <v>17</v>
      </c>
      <c r="C33" s="68"/>
      <c r="D33" s="68"/>
      <c r="E33" s="68"/>
      <c r="F33" s="68"/>
      <c r="G33" s="68"/>
      <c r="H33" s="68"/>
      <c r="I33" s="68"/>
      <c r="J33" s="68"/>
      <c r="K33" s="68"/>
      <c r="M33" s="46"/>
    </row>
    <row r="34" spans="1:13" s="44" customFormat="1" ht="21" customHeight="1" thickBot="1" x14ac:dyDescent="0.4">
      <c r="A34" s="38"/>
      <c r="B34" s="43">
        <v>4</v>
      </c>
      <c r="C34" s="69" t="str">
        <f ca="1">IF(ISBLANK(INDIRECT(ADDRESS(B34*2+2,3))),"",INDIRECT(ADDRESS(B34*2+2,3)))</f>
        <v>АФ</v>
      </c>
      <c r="D34" s="69"/>
      <c r="E34" s="70"/>
      <c r="F34" s="47">
        <v>13</v>
      </c>
      <c r="G34" s="48">
        <v>7</v>
      </c>
      <c r="H34" s="76" t="str">
        <f ca="1">IF(ISBLANK(INDIRECT(ADDRESS(K34*2+2,3))),"",INDIRECT(ADDRESS(K34*2+2,3)))</f>
        <v>Авант</v>
      </c>
      <c r="I34" s="69"/>
      <c r="J34" s="69"/>
      <c r="K34" s="43">
        <v>2</v>
      </c>
      <c r="L34" s="49" t="s">
        <v>15</v>
      </c>
      <c r="M34" s="38">
        <v>10</v>
      </c>
    </row>
    <row r="35" spans="1:13" s="44" customFormat="1" ht="21" customHeight="1" thickBot="1" x14ac:dyDescent="0.4">
      <c r="A35" s="38"/>
      <c r="B35" s="43">
        <v>5</v>
      </c>
      <c r="C35" s="69" t="str">
        <f ca="1">IF(ISBLANK(INDIRECT(ADDRESS(B35*2+2,3))),"",INDIRECT(ADDRESS(B35*2+2,3)))</f>
        <v>Синьоры</v>
      </c>
      <c r="D35" s="69"/>
      <c r="E35" s="70"/>
      <c r="F35" s="47">
        <v>13</v>
      </c>
      <c r="G35" s="48">
        <v>8</v>
      </c>
      <c r="H35" s="76" t="str">
        <f ca="1">IF(ISBLANK(INDIRECT(ADDRESS(K35*2+2,3))),"",INDIRECT(ADDRESS(K35*2+2,3)))</f>
        <v>Бадди</v>
      </c>
      <c r="I35" s="69"/>
      <c r="J35" s="69"/>
      <c r="K35" s="43">
        <v>1</v>
      </c>
      <c r="L35" s="49" t="s">
        <v>15</v>
      </c>
      <c r="M35" s="38">
        <v>12</v>
      </c>
    </row>
  </sheetData>
  <mergeCells count="47">
    <mergeCell ref="H23:J23"/>
    <mergeCell ref="C19:E19"/>
    <mergeCell ref="C35:E35"/>
    <mergeCell ref="H35:J35"/>
    <mergeCell ref="C31:E31"/>
    <mergeCell ref="H31:J31"/>
    <mergeCell ref="B33:K33"/>
    <mergeCell ref="C34:E34"/>
    <mergeCell ref="H34:J34"/>
    <mergeCell ref="C27:E27"/>
    <mergeCell ref="H27:J27"/>
    <mergeCell ref="C30:E30"/>
    <mergeCell ref="H30:J30"/>
    <mergeCell ref="M4:M5"/>
    <mergeCell ref="B6:B7"/>
    <mergeCell ref="C6:E7"/>
    <mergeCell ref="K6:K7"/>
    <mergeCell ref="M6:M7"/>
    <mergeCell ref="M8:M9"/>
    <mergeCell ref="B10:B11"/>
    <mergeCell ref="C10:E11"/>
    <mergeCell ref="K10:K11"/>
    <mergeCell ref="M10:M11"/>
    <mergeCell ref="B8:B9"/>
    <mergeCell ref="C8:E9"/>
    <mergeCell ref="K8:K9"/>
    <mergeCell ref="K12:K13"/>
    <mergeCell ref="M12:M13"/>
    <mergeCell ref="B17:K17"/>
    <mergeCell ref="C18:E18"/>
    <mergeCell ref="B29:K29"/>
    <mergeCell ref="B12:B13"/>
    <mergeCell ref="C12:E13"/>
    <mergeCell ref="B25:K25"/>
    <mergeCell ref="C26:E26"/>
    <mergeCell ref="H26:J26"/>
    <mergeCell ref="H18:J18"/>
    <mergeCell ref="H19:J19"/>
    <mergeCell ref="B21:K21"/>
    <mergeCell ref="C22:E22"/>
    <mergeCell ref="H22:J22"/>
    <mergeCell ref="C23:E23"/>
    <mergeCell ref="B1:K1"/>
    <mergeCell ref="C3:E3"/>
    <mergeCell ref="B4:B5"/>
    <mergeCell ref="C4:E5"/>
    <mergeCell ref="K4:K5"/>
  </mergeCells>
  <pageMargins left="0.25" right="0.25" top="0.75" bottom="0.75" header="0.3" footer="0.3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P11" sqref="P11"/>
    </sheetView>
  </sheetViews>
  <sheetFormatPr defaultRowHeight="15" x14ac:dyDescent="0.25"/>
  <cols>
    <col min="1" max="1" width="4" style="33" customWidth="1"/>
    <col min="2" max="12" width="10.28515625" customWidth="1"/>
    <col min="13" max="13" width="10.28515625" style="37" customWidth="1"/>
    <col min="14" max="15" width="10.28515625" customWidth="1"/>
  </cols>
  <sheetData>
    <row r="1" spans="2:14" ht="46.5" x14ac:dyDescent="0.25">
      <c r="B1" s="51" t="s">
        <v>73</v>
      </c>
      <c r="C1" s="51"/>
      <c r="D1" s="51"/>
      <c r="E1" s="51"/>
      <c r="F1" s="51"/>
      <c r="G1" s="51"/>
      <c r="H1" s="51"/>
      <c r="I1" s="51"/>
      <c r="J1" s="51"/>
      <c r="K1" s="51"/>
      <c r="L1" t="s">
        <v>18</v>
      </c>
      <c r="M1" s="26">
        <v>44268</v>
      </c>
    </row>
    <row r="2" spans="2:14" ht="15" customHeight="1" thickBot="1" x14ac:dyDescent="0.3">
      <c r="M2"/>
    </row>
    <row r="3" spans="2:14" ht="15" customHeight="1" thickBot="1" x14ac:dyDescent="0.3">
      <c r="B3" s="34"/>
      <c r="C3" s="52" t="s">
        <v>10</v>
      </c>
      <c r="D3" s="53"/>
      <c r="E3" s="54"/>
      <c r="F3" s="5">
        <v>1</v>
      </c>
      <c r="G3" s="5">
        <v>2</v>
      </c>
      <c r="H3" s="5">
        <v>3</v>
      </c>
      <c r="I3" s="6">
        <v>4</v>
      </c>
      <c r="J3" s="6">
        <v>5</v>
      </c>
      <c r="K3" s="34" t="s">
        <v>11</v>
      </c>
      <c r="L3" s="5" t="s">
        <v>12</v>
      </c>
      <c r="M3" s="36" t="s">
        <v>13</v>
      </c>
    </row>
    <row r="4" spans="2:14" ht="21" x14ac:dyDescent="0.25">
      <c r="B4" s="55">
        <v>1</v>
      </c>
      <c r="C4" s="57" t="s">
        <v>82</v>
      </c>
      <c r="D4" s="58"/>
      <c r="E4" s="59"/>
      <c r="F4" s="7" t="s">
        <v>14</v>
      </c>
      <c r="G4" s="8" t="str">
        <f ca="1">INDIRECT(ADDRESS(23,6))&amp;":"&amp;INDIRECT(ADDRESS(23,7))</f>
        <v>13:0</v>
      </c>
      <c r="H4" s="8" t="str">
        <f ca="1">INDIRECT(ADDRESS(26,7))&amp;":"&amp;INDIRECT(ADDRESS(26,6))</f>
        <v>3:13</v>
      </c>
      <c r="I4" s="8" t="str">
        <f ca="1">INDIRECT(ADDRESS(30,6))&amp;":"&amp;INDIRECT(ADDRESS(30,7))</f>
        <v>3:13</v>
      </c>
      <c r="J4" s="9" t="str">
        <f ca="1">INDIRECT(ADDRESS(35,7))&amp;":"&amp;INDIRECT(ADDRESS(35,6))</f>
        <v>13:9</v>
      </c>
      <c r="K4" s="63">
        <f ca="1">IF(COUNT(F5:J5)=0,"",COUNTIF(F5:J5,"&gt;0")+0.5*COUNTIF(F5:J5,0))</f>
        <v>2</v>
      </c>
      <c r="L4" s="10">
        <v>-6</v>
      </c>
      <c r="M4" s="77">
        <v>4</v>
      </c>
    </row>
    <row r="5" spans="2:14" ht="15" customHeight="1" x14ac:dyDescent="0.25">
      <c r="B5" s="56"/>
      <c r="C5" s="60"/>
      <c r="D5" s="61"/>
      <c r="E5" s="62"/>
      <c r="F5" s="11" t="s">
        <v>14</v>
      </c>
      <c r="G5" s="12">
        <f ca="1">IF(LEN(INDIRECT(ADDRESS(ROW()-1, COLUMN())))=1,"",INDIRECT(ADDRESS(23,6))-INDIRECT(ADDRESS(23,7)))</f>
        <v>13</v>
      </c>
      <c r="H5" s="12">
        <f ca="1">IF(LEN(INDIRECT(ADDRESS(ROW()-1, COLUMN())))=1,"",INDIRECT(ADDRESS(26,7))-INDIRECT(ADDRESS(26,6)))</f>
        <v>-10</v>
      </c>
      <c r="I5" s="12">
        <f ca="1">IF(LEN(INDIRECT(ADDRESS(ROW()-1, COLUMN())))=1,"",INDIRECT(ADDRESS(30,6))-INDIRECT(ADDRESS(30,7)))</f>
        <v>-10</v>
      </c>
      <c r="J5" s="13">
        <f ca="1">IF(LEN(INDIRECT(ADDRESS(ROW()-1, COLUMN())))=1,"",INDIRECT(ADDRESS(35,7))-INDIRECT(ADDRESS(35,6)))</f>
        <v>4</v>
      </c>
      <c r="K5" s="64"/>
      <c r="L5" s="12">
        <f ca="1">IF(COUNT(F5:J5)=0,"",SUM(F5:J5))</f>
        <v>-3</v>
      </c>
      <c r="M5" s="66"/>
    </row>
    <row r="6" spans="2:14" ht="21" x14ac:dyDescent="0.25">
      <c r="B6" s="71">
        <v>2</v>
      </c>
      <c r="C6" s="60" t="s">
        <v>84</v>
      </c>
      <c r="D6" s="61"/>
      <c r="E6" s="62"/>
      <c r="F6" s="14" t="str">
        <f ca="1">INDIRECT(ADDRESS(23,7))&amp;":"&amp;INDIRECT(ADDRESS(23,6))</f>
        <v>0:13</v>
      </c>
      <c r="G6" s="15" t="s">
        <v>14</v>
      </c>
      <c r="H6" s="16" t="str">
        <f ca="1">INDIRECT(ADDRESS(31,6))&amp;":"&amp;INDIRECT(ADDRESS(31,7))</f>
        <v>0:13</v>
      </c>
      <c r="I6" s="16" t="str">
        <f ca="1">INDIRECT(ADDRESS(34,7))&amp;":"&amp;INDIRECT(ADDRESS(34,6))</f>
        <v>0:13</v>
      </c>
      <c r="J6" s="17" t="str">
        <f ca="1">INDIRECT(ADDRESS(18,6))&amp;":"&amp;INDIRECT(ADDRESS(18,7))</f>
        <v>0:13</v>
      </c>
      <c r="K6" s="64">
        <f ca="1">IF(COUNT(F7:J7)=0,"",COUNTIF(F7:J7,"&gt;0")+0.5*COUNTIF(F7:J7,0))</f>
        <v>0</v>
      </c>
      <c r="L6" s="12"/>
      <c r="M6" s="66">
        <v>5</v>
      </c>
      <c r="N6" t="s">
        <v>98</v>
      </c>
    </row>
    <row r="7" spans="2:14" ht="15" customHeight="1" x14ac:dyDescent="0.25">
      <c r="B7" s="56"/>
      <c r="C7" s="60"/>
      <c r="D7" s="61"/>
      <c r="E7" s="62"/>
      <c r="F7" s="18">
        <f ca="1">IF(LEN(INDIRECT(ADDRESS(ROW()-1, COLUMN())))=1,"",INDIRECT(ADDRESS(23,7))-INDIRECT(ADDRESS(23,6)))</f>
        <v>-13</v>
      </c>
      <c r="G7" s="19" t="s">
        <v>14</v>
      </c>
      <c r="H7" s="12">
        <f ca="1">IF(LEN(INDIRECT(ADDRESS(ROW()-1, COLUMN())))=1,"",INDIRECT(ADDRESS(31,6))-INDIRECT(ADDRESS(31,7)))</f>
        <v>-13</v>
      </c>
      <c r="I7" s="12">
        <f ca="1">IF(LEN(INDIRECT(ADDRESS(ROW()-1, COLUMN())))=1,"",INDIRECT(ADDRESS(34,7))-INDIRECT(ADDRESS(34,6)))</f>
        <v>-13</v>
      </c>
      <c r="J7" s="13">
        <f ca="1">IF(LEN(INDIRECT(ADDRESS(ROW()-1, COLUMN())))=1,"",INDIRECT(ADDRESS(18,6))-INDIRECT(ADDRESS(18,7)))</f>
        <v>-13</v>
      </c>
      <c r="K7" s="64"/>
      <c r="L7" s="12">
        <f ca="1">IF(COUNT(F7:J7)=0,"",SUM(F7:J7))</f>
        <v>-52</v>
      </c>
      <c r="M7" s="66"/>
    </row>
    <row r="8" spans="2:14" ht="21" x14ac:dyDescent="0.25">
      <c r="B8" s="71">
        <v>3</v>
      </c>
      <c r="C8" s="60" t="s">
        <v>89</v>
      </c>
      <c r="D8" s="61"/>
      <c r="E8" s="62"/>
      <c r="F8" s="14" t="str">
        <f ca="1">INDIRECT(ADDRESS(26,6))&amp;":"&amp;INDIRECT(ADDRESS(26,7))</f>
        <v>13:3</v>
      </c>
      <c r="G8" s="16" t="str">
        <f ca="1">INDIRECT(ADDRESS(31,7))&amp;":"&amp;INDIRECT(ADDRESS(31,6))</f>
        <v>13:0</v>
      </c>
      <c r="H8" s="15" t="s">
        <v>14</v>
      </c>
      <c r="I8" s="16" t="str">
        <f ca="1">INDIRECT(ADDRESS(19,6))&amp;":"&amp;INDIRECT(ADDRESS(19,7))</f>
        <v>13:7</v>
      </c>
      <c r="J8" s="17" t="str">
        <f ca="1">INDIRECT(ADDRESS(22,7))&amp;":"&amp;INDIRECT(ADDRESS(22,6))</f>
        <v>11:8</v>
      </c>
      <c r="K8" s="64">
        <f ca="1">IF(COUNT(F9:J9)=0,"",COUNTIF(F9:J9,"&gt;0")+0.5*COUNTIF(F9:J9,0))</f>
        <v>4</v>
      </c>
      <c r="L8" s="12"/>
      <c r="M8" s="66">
        <v>1</v>
      </c>
    </row>
    <row r="9" spans="2:14" ht="15" customHeight="1" x14ac:dyDescent="0.25">
      <c r="B9" s="56"/>
      <c r="C9" s="60"/>
      <c r="D9" s="61"/>
      <c r="E9" s="62"/>
      <c r="F9" s="18">
        <f ca="1">IF(LEN(INDIRECT(ADDRESS(ROW()-1, COLUMN())))=1,"",INDIRECT(ADDRESS(26,6))-INDIRECT(ADDRESS(26,7)))</f>
        <v>10</v>
      </c>
      <c r="G9" s="12">
        <f ca="1">IF(LEN(INDIRECT(ADDRESS(ROW()-1, COLUMN())))=1,"",INDIRECT(ADDRESS(31,7))-INDIRECT(ADDRESS(31,6)))</f>
        <v>13</v>
      </c>
      <c r="H9" s="19" t="s">
        <v>14</v>
      </c>
      <c r="I9" s="12">
        <f ca="1">IF(LEN(INDIRECT(ADDRESS(ROW()-1, COLUMN())))=1,"",INDIRECT(ADDRESS(19,6))-INDIRECT(ADDRESS(19,7)))</f>
        <v>6</v>
      </c>
      <c r="J9" s="13">
        <f ca="1">IF(LEN(INDIRECT(ADDRESS(ROW()-1, COLUMN())))=1,"",INDIRECT(ADDRESS(22,7))-INDIRECT(ADDRESS(22,6)))</f>
        <v>3</v>
      </c>
      <c r="K9" s="64"/>
      <c r="L9" s="12">
        <f ca="1">IF(COUNT(F9:J9)=0,"",SUM(F9:J9))</f>
        <v>32</v>
      </c>
      <c r="M9" s="66"/>
    </row>
    <row r="10" spans="2:14" ht="21" x14ac:dyDescent="0.25">
      <c r="B10" s="71">
        <v>4</v>
      </c>
      <c r="C10" s="60" t="s">
        <v>76</v>
      </c>
      <c r="D10" s="61"/>
      <c r="E10" s="62"/>
      <c r="F10" s="14" t="str">
        <f ca="1">INDIRECT(ADDRESS(30,7))&amp;":"&amp;INDIRECT(ADDRESS(30,6))</f>
        <v>13:3</v>
      </c>
      <c r="G10" s="16" t="str">
        <f ca="1">INDIRECT(ADDRESS(34,6))&amp;":"&amp;INDIRECT(ADDRESS(34,7))</f>
        <v>13:0</v>
      </c>
      <c r="H10" s="16" t="str">
        <f ca="1">INDIRECT(ADDRESS(19,7))&amp;":"&amp;INDIRECT(ADDRESS(19,6))</f>
        <v>7:13</v>
      </c>
      <c r="I10" s="15" t="s">
        <v>14</v>
      </c>
      <c r="J10" s="17" t="str">
        <f ca="1">INDIRECT(ADDRESS(27,6))&amp;":"&amp;INDIRECT(ADDRESS(27,7))</f>
        <v>7:12</v>
      </c>
      <c r="K10" s="64">
        <f ca="1">IF(COUNT(F11:J11)=0,"",COUNTIF(F11:J11,"&gt;0")+0.5*COUNTIF(F11:J11,0))</f>
        <v>2</v>
      </c>
      <c r="L10" s="12">
        <v>5</v>
      </c>
      <c r="M10" s="66">
        <v>2</v>
      </c>
    </row>
    <row r="11" spans="2:14" ht="15" customHeight="1" x14ac:dyDescent="0.25">
      <c r="B11" s="56"/>
      <c r="C11" s="60"/>
      <c r="D11" s="61"/>
      <c r="E11" s="62"/>
      <c r="F11" s="18">
        <f ca="1">IF(LEN(INDIRECT(ADDRESS(ROW()-1, COLUMN())))=1,"",INDIRECT(ADDRESS(30,7))-INDIRECT(ADDRESS(30,6)))</f>
        <v>10</v>
      </c>
      <c r="G11" s="12">
        <f ca="1">IF(LEN(INDIRECT(ADDRESS(ROW()-1, COLUMN())))=1,"",INDIRECT(ADDRESS(34,6))-INDIRECT(ADDRESS(34,7)))</f>
        <v>13</v>
      </c>
      <c r="H11" s="12">
        <f ca="1">IF(LEN(INDIRECT(ADDRESS(ROW()-1, COLUMN())))=1,"",INDIRECT(ADDRESS(19,7))-INDIRECT(ADDRESS(19,6)))</f>
        <v>-6</v>
      </c>
      <c r="I11" s="19" t="s">
        <v>14</v>
      </c>
      <c r="J11" s="13">
        <f ca="1">IF(LEN(INDIRECT(ADDRESS(ROW()-1, COLUMN())))=1,"",INDIRECT(ADDRESS(27,6))-INDIRECT(ADDRESS(27,7)))</f>
        <v>-5</v>
      </c>
      <c r="K11" s="64"/>
      <c r="L11" s="12">
        <f ca="1">IF(COUNT(F11:J11)=0,"",SUM(F11:J11))</f>
        <v>12</v>
      </c>
      <c r="M11" s="66"/>
    </row>
    <row r="12" spans="2:14" ht="21" x14ac:dyDescent="0.25">
      <c r="B12" s="71">
        <v>5</v>
      </c>
      <c r="C12" s="60" t="s">
        <v>90</v>
      </c>
      <c r="D12" s="61"/>
      <c r="E12" s="62"/>
      <c r="F12" s="14" t="str">
        <f ca="1">INDIRECT(ADDRESS(35,6))&amp;":"&amp;INDIRECT(ADDRESS(35,7))</f>
        <v>9:13</v>
      </c>
      <c r="G12" s="16" t="str">
        <f ca="1">INDIRECT(ADDRESS(18,7))&amp;":"&amp;INDIRECT(ADDRESS(18,6))</f>
        <v>13:0</v>
      </c>
      <c r="H12" s="16" t="str">
        <f ca="1">INDIRECT(ADDRESS(22,6))&amp;":"&amp;INDIRECT(ADDRESS(22,7))</f>
        <v>8:11</v>
      </c>
      <c r="I12" s="16" t="str">
        <f ca="1">INDIRECT(ADDRESS(27,7))&amp;":"&amp;INDIRECT(ADDRESS(27,6))</f>
        <v>12:7</v>
      </c>
      <c r="J12" s="20" t="s">
        <v>14</v>
      </c>
      <c r="K12" s="64">
        <f ca="1">IF(COUNT(F13:J13)=0,"",COUNTIF(F13:J13,"&gt;0")+0.5*COUNTIF(F13:J13,0))</f>
        <v>2</v>
      </c>
      <c r="L12" s="12">
        <v>1</v>
      </c>
      <c r="M12" s="66">
        <v>3</v>
      </c>
    </row>
    <row r="13" spans="2:14" ht="15" customHeight="1" thickBot="1" x14ac:dyDescent="0.3">
      <c r="B13" s="72"/>
      <c r="C13" s="73"/>
      <c r="D13" s="74"/>
      <c r="E13" s="75"/>
      <c r="F13" s="21">
        <f ca="1">IF(LEN(INDIRECT(ADDRESS(ROW()-1, COLUMN())))=1,"",INDIRECT(ADDRESS(35,6))-INDIRECT(ADDRESS(35,7)))</f>
        <v>-4</v>
      </c>
      <c r="G13" s="22">
        <f ca="1">IF(LEN(INDIRECT(ADDRESS(ROW()-1, COLUMN())))=1,"",INDIRECT(ADDRESS(18,7))-INDIRECT(ADDRESS(18,6)))</f>
        <v>13</v>
      </c>
      <c r="H13" s="22">
        <f ca="1">IF(LEN(INDIRECT(ADDRESS(ROW()-1, COLUMN())))=1,"",INDIRECT(ADDRESS(22,6))-INDIRECT(ADDRESS(22,7)))</f>
        <v>-3</v>
      </c>
      <c r="I13" s="22">
        <f ca="1">IF(LEN(INDIRECT(ADDRESS(ROW()-1, COLUMN())))=1,"",INDIRECT(ADDRESS(27,7))-INDIRECT(ADDRESS(27,6)))</f>
        <v>5</v>
      </c>
      <c r="J13" s="23" t="s">
        <v>14</v>
      </c>
      <c r="K13" s="65"/>
      <c r="L13" s="22">
        <f ca="1">IF(COUNT(F13:J13)=0,"",SUM(F13:J13))</f>
        <v>11</v>
      </c>
      <c r="M13" s="67"/>
    </row>
    <row r="14" spans="2:14" x14ac:dyDescent="0.25">
      <c r="M14"/>
    </row>
    <row r="15" spans="2:14" x14ac:dyDescent="0.25">
      <c r="M15"/>
    </row>
    <row r="16" spans="2:14" x14ac:dyDescent="0.25">
      <c r="M16"/>
    </row>
    <row r="17" spans="1:13" s="44" customFormat="1" ht="15" customHeight="1" thickBot="1" x14ac:dyDescent="0.4">
      <c r="A17" s="38"/>
      <c r="B17" s="68" t="s">
        <v>7</v>
      </c>
      <c r="C17" s="68"/>
      <c r="D17" s="68"/>
      <c r="E17" s="68"/>
      <c r="F17" s="68"/>
      <c r="G17" s="68"/>
      <c r="H17" s="68"/>
      <c r="I17" s="68"/>
      <c r="J17" s="68"/>
      <c r="K17" s="68"/>
      <c r="M17" s="45"/>
    </row>
    <row r="18" spans="1:13" s="44" customFormat="1" ht="21" customHeight="1" thickBot="1" x14ac:dyDescent="0.4">
      <c r="A18" s="38"/>
      <c r="B18" s="43">
        <v>2</v>
      </c>
      <c r="C18" s="69" t="str">
        <f ca="1">IF(ISBLANK(INDIRECT(ADDRESS(B18*2+2,3))),"",INDIRECT(ADDRESS(B18*2+2,3)))</f>
        <v>Прямулин</v>
      </c>
      <c r="D18" s="69"/>
      <c r="E18" s="70"/>
      <c r="F18" s="47">
        <v>0</v>
      </c>
      <c r="G18" s="48">
        <v>13</v>
      </c>
      <c r="H18" s="76" t="str">
        <f ca="1">IF(ISBLANK(INDIRECT(ADDRESS(K18*2+2,3))),"",INDIRECT(ADDRESS(K18*2+2,3)))</f>
        <v>ДиВайс</v>
      </c>
      <c r="I18" s="69"/>
      <c r="J18" s="69"/>
      <c r="K18" s="43">
        <v>5</v>
      </c>
      <c r="L18" s="49" t="s">
        <v>15</v>
      </c>
      <c r="M18" s="38">
        <v>17</v>
      </c>
    </row>
    <row r="19" spans="1:13" s="44" customFormat="1" ht="21" customHeight="1" thickBot="1" x14ac:dyDescent="0.4">
      <c r="A19" s="38"/>
      <c r="B19" s="43">
        <v>3</v>
      </c>
      <c r="C19" s="69" t="str">
        <f ca="1">IF(ISBLANK(INDIRECT(ADDRESS(B19*2+2,3))),"",INDIRECT(ADDRESS(B19*2+2,3)))</f>
        <v>Бразилия</v>
      </c>
      <c r="D19" s="69"/>
      <c r="E19" s="70"/>
      <c r="F19" s="47">
        <v>13</v>
      </c>
      <c r="G19" s="48">
        <v>7</v>
      </c>
      <c r="H19" s="76" t="str">
        <f ca="1">IF(ISBLANK(INDIRECT(ADDRESS(K19*2+2,3))),"",INDIRECT(ADDRESS(K19*2+2,3)))</f>
        <v>Бомба</v>
      </c>
      <c r="I19" s="69"/>
      <c r="J19" s="69"/>
      <c r="K19" s="43">
        <v>4</v>
      </c>
      <c r="L19" s="49" t="s">
        <v>15</v>
      </c>
      <c r="M19" s="38">
        <v>16</v>
      </c>
    </row>
    <row r="20" spans="1:13" s="44" customFormat="1" ht="21" x14ac:dyDescent="0.35">
      <c r="A20" s="38"/>
      <c r="M20" s="46"/>
    </row>
    <row r="21" spans="1:13" s="44" customFormat="1" ht="15" customHeight="1" thickBot="1" x14ac:dyDescent="0.4">
      <c r="A21" s="38"/>
      <c r="B21" s="68" t="s">
        <v>8</v>
      </c>
      <c r="C21" s="68"/>
      <c r="D21" s="68"/>
      <c r="E21" s="68"/>
      <c r="F21" s="68"/>
      <c r="G21" s="68"/>
      <c r="H21" s="68"/>
      <c r="I21" s="68"/>
      <c r="J21" s="68"/>
      <c r="K21" s="68"/>
      <c r="M21" s="46"/>
    </row>
    <row r="22" spans="1:13" s="44" customFormat="1" ht="21" customHeight="1" thickBot="1" x14ac:dyDescent="0.4">
      <c r="A22" s="38"/>
      <c r="B22" s="43">
        <v>5</v>
      </c>
      <c r="C22" s="69" t="str">
        <f ca="1">IF(ISBLANK(INDIRECT(ADDRESS(B22*2+2,3))),"",INDIRECT(ADDRESS(B22*2+2,3)))</f>
        <v>ДиВайс</v>
      </c>
      <c r="D22" s="69"/>
      <c r="E22" s="70"/>
      <c r="F22" s="47">
        <v>8</v>
      </c>
      <c r="G22" s="48">
        <v>11</v>
      </c>
      <c r="H22" s="76" t="str">
        <f ca="1">IF(ISBLANK(INDIRECT(ADDRESS(K22*2+2,3))),"",INDIRECT(ADDRESS(K22*2+2,3)))</f>
        <v>Бразилия</v>
      </c>
      <c r="I22" s="69"/>
      <c r="J22" s="69"/>
      <c r="K22" s="43">
        <v>3</v>
      </c>
      <c r="L22" s="49" t="s">
        <v>15</v>
      </c>
      <c r="M22" s="38">
        <v>7</v>
      </c>
    </row>
    <row r="23" spans="1:13" s="44" customFormat="1" ht="21" customHeight="1" thickBot="1" x14ac:dyDescent="0.4">
      <c r="A23" s="38"/>
      <c r="B23" s="43">
        <v>1</v>
      </c>
      <c r="C23" s="69" t="str">
        <f ca="1">IF(ISBLANK(INDIRECT(ADDRESS(B23*2+2,3))),"",INDIRECT(ADDRESS(B23*2+2,3)))</f>
        <v>ВДВ</v>
      </c>
      <c r="D23" s="69"/>
      <c r="E23" s="70"/>
      <c r="F23" s="47">
        <v>13</v>
      </c>
      <c r="G23" s="48">
        <v>0</v>
      </c>
      <c r="H23" s="76" t="str">
        <f ca="1">IF(ISBLANK(INDIRECT(ADDRESS(K23*2+2,3))),"",INDIRECT(ADDRESS(K23*2+2,3)))</f>
        <v>Прямулин</v>
      </c>
      <c r="I23" s="69"/>
      <c r="J23" s="69"/>
      <c r="K23" s="43">
        <v>2</v>
      </c>
      <c r="L23" s="49" t="s">
        <v>15</v>
      </c>
      <c r="M23" s="38">
        <v>8</v>
      </c>
    </row>
    <row r="24" spans="1:13" s="44" customFormat="1" ht="21" x14ac:dyDescent="0.35">
      <c r="A24" s="38"/>
      <c r="M24" s="46"/>
    </row>
    <row r="25" spans="1:13" s="44" customFormat="1" ht="15" customHeight="1" thickBot="1" x14ac:dyDescent="0.4">
      <c r="A25" s="38"/>
      <c r="B25" s="68" t="s">
        <v>9</v>
      </c>
      <c r="C25" s="68"/>
      <c r="D25" s="68"/>
      <c r="E25" s="68"/>
      <c r="F25" s="68"/>
      <c r="G25" s="68"/>
      <c r="H25" s="68"/>
      <c r="I25" s="68"/>
      <c r="J25" s="68"/>
      <c r="K25" s="68"/>
      <c r="M25" s="46"/>
    </row>
    <row r="26" spans="1:13" s="44" customFormat="1" ht="21" customHeight="1" thickBot="1" x14ac:dyDescent="0.4">
      <c r="A26" s="38"/>
      <c r="B26" s="43">
        <v>3</v>
      </c>
      <c r="C26" s="69" t="str">
        <f ca="1">IF(ISBLANK(INDIRECT(ADDRESS(B26*2+2,3))),"",INDIRECT(ADDRESS(B26*2+2,3)))</f>
        <v>Бразилия</v>
      </c>
      <c r="D26" s="69"/>
      <c r="E26" s="70"/>
      <c r="F26" s="47">
        <v>13</v>
      </c>
      <c r="G26" s="48">
        <v>3</v>
      </c>
      <c r="H26" s="76" t="str">
        <f ca="1">IF(ISBLANK(INDIRECT(ADDRESS(K26*2+2,3))),"",INDIRECT(ADDRESS(K26*2+2,3)))</f>
        <v>ВДВ</v>
      </c>
      <c r="I26" s="69"/>
      <c r="J26" s="69"/>
      <c r="K26" s="43">
        <v>1</v>
      </c>
      <c r="L26" s="49" t="s">
        <v>15</v>
      </c>
      <c r="M26" s="38">
        <v>10</v>
      </c>
    </row>
    <row r="27" spans="1:13" s="44" customFormat="1" ht="21" customHeight="1" thickBot="1" x14ac:dyDescent="0.4">
      <c r="A27" s="38"/>
      <c r="B27" s="43">
        <v>4</v>
      </c>
      <c r="C27" s="69" t="str">
        <f ca="1">IF(ISBLANK(INDIRECT(ADDRESS(B27*2+2,3))),"",INDIRECT(ADDRESS(B27*2+2,3)))</f>
        <v>Бомба</v>
      </c>
      <c r="D27" s="69"/>
      <c r="E27" s="70"/>
      <c r="F27" s="47">
        <v>7</v>
      </c>
      <c r="G27" s="48">
        <v>12</v>
      </c>
      <c r="H27" s="76" t="str">
        <f ca="1">IF(ISBLANK(INDIRECT(ADDRESS(K27*2+2,3))),"",INDIRECT(ADDRESS(K27*2+2,3)))</f>
        <v>ДиВайс</v>
      </c>
      <c r="I27" s="69"/>
      <c r="J27" s="69"/>
      <c r="K27" s="43">
        <v>5</v>
      </c>
      <c r="L27" s="49" t="s">
        <v>15</v>
      </c>
      <c r="M27" s="38">
        <v>12</v>
      </c>
    </row>
    <row r="28" spans="1:13" s="44" customFormat="1" ht="15" customHeight="1" x14ac:dyDescent="0.35">
      <c r="A28" s="38"/>
      <c r="M28" s="46"/>
    </row>
    <row r="29" spans="1:13" s="44" customFormat="1" ht="15" customHeight="1" thickBot="1" x14ac:dyDescent="0.4">
      <c r="A29" s="38"/>
      <c r="B29" s="68" t="s">
        <v>16</v>
      </c>
      <c r="C29" s="68"/>
      <c r="D29" s="68"/>
      <c r="E29" s="68"/>
      <c r="F29" s="68"/>
      <c r="G29" s="68"/>
      <c r="H29" s="68"/>
      <c r="I29" s="68"/>
      <c r="J29" s="68"/>
      <c r="K29" s="68"/>
      <c r="M29" s="46"/>
    </row>
    <row r="30" spans="1:13" s="44" customFormat="1" ht="21" customHeight="1" thickBot="1" x14ac:dyDescent="0.4">
      <c r="A30" s="38"/>
      <c r="B30" s="43">
        <v>1</v>
      </c>
      <c r="C30" s="69" t="str">
        <f ca="1">IF(ISBLANK(INDIRECT(ADDRESS(B30*2+2,3))),"",INDIRECT(ADDRESS(B30*2+2,3)))</f>
        <v>ВДВ</v>
      </c>
      <c r="D30" s="69"/>
      <c r="E30" s="70"/>
      <c r="F30" s="47">
        <v>3</v>
      </c>
      <c r="G30" s="48">
        <v>13</v>
      </c>
      <c r="H30" s="76" t="str">
        <f ca="1">IF(ISBLANK(INDIRECT(ADDRESS(K30*2+2,3))),"",INDIRECT(ADDRESS(K30*2+2,3)))</f>
        <v>Бомба</v>
      </c>
      <c r="I30" s="69"/>
      <c r="J30" s="69"/>
      <c r="K30" s="43">
        <v>4</v>
      </c>
      <c r="L30" s="49" t="s">
        <v>15</v>
      </c>
      <c r="M30" s="38">
        <v>4</v>
      </c>
    </row>
    <row r="31" spans="1:13" s="44" customFormat="1" ht="21" customHeight="1" thickBot="1" x14ac:dyDescent="0.4">
      <c r="A31" s="38"/>
      <c r="B31" s="43">
        <v>2</v>
      </c>
      <c r="C31" s="69" t="str">
        <f ca="1">IF(ISBLANK(INDIRECT(ADDRESS(B31*2+2,3))),"",INDIRECT(ADDRESS(B31*2+2,3)))</f>
        <v>Прямулин</v>
      </c>
      <c r="D31" s="69"/>
      <c r="E31" s="70"/>
      <c r="F31" s="47">
        <v>0</v>
      </c>
      <c r="G31" s="48">
        <v>13</v>
      </c>
      <c r="H31" s="76" t="str">
        <f ca="1">IF(ISBLANK(INDIRECT(ADDRESS(K31*2+2,3))),"",INDIRECT(ADDRESS(K31*2+2,3)))</f>
        <v>Бразилия</v>
      </c>
      <c r="I31" s="69"/>
      <c r="J31" s="69"/>
      <c r="K31" s="43">
        <v>3</v>
      </c>
      <c r="L31" s="49" t="s">
        <v>15</v>
      </c>
      <c r="M31" s="38">
        <v>6</v>
      </c>
    </row>
    <row r="32" spans="1:13" s="44" customFormat="1" ht="15" customHeight="1" x14ac:dyDescent="0.35">
      <c r="A32" s="38"/>
      <c r="M32" s="46"/>
    </row>
    <row r="33" spans="1:13" s="44" customFormat="1" ht="15" customHeight="1" thickBot="1" x14ac:dyDescent="0.4">
      <c r="A33" s="38"/>
      <c r="B33" s="68" t="s">
        <v>17</v>
      </c>
      <c r="C33" s="68"/>
      <c r="D33" s="68"/>
      <c r="E33" s="68"/>
      <c r="F33" s="68"/>
      <c r="G33" s="68"/>
      <c r="H33" s="68"/>
      <c r="I33" s="68"/>
      <c r="J33" s="68"/>
      <c r="K33" s="68"/>
      <c r="M33" s="46"/>
    </row>
    <row r="34" spans="1:13" s="44" customFormat="1" ht="21" customHeight="1" thickBot="1" x14ac:dyDescent="0.4">
      <c r="A34" s="38"/>
      <c r="B34" s="43">
        <v>4</v>
      </c>
      <c r="C34" s="69" t="str">
        <f ca="1">IF(ISBLANK(INDIRECT(ADDRESS(B34*2+2,3))),"",INDIRECT(ADDRESS(B34*2+2,3)))</f>
        <v>Бомба</v>
      </c>
      <c r="D34" s="69"/>
      <c r="E34" s="70"/>
      <c r="F34" s="47">
        <v>13</v>
      </c>
      <c r="G34" s="48">
        <v>0</v>
      </c>
      <c r="H34" s="76" t="str">
        <f ca="1">IF(ISBLANK(INDIRECT(ADDRESS(K34*2+2,3))),"",INDIRECT(ADDRESS(K34*2+2,3)))</f>
        <v>Прямулин</v>
      </c>
      <c r="I34" s="69"/>
      <c r="J34" s="69"/>
      <c r="K34" s="43">
        <v>2</v>
      </c>
      <c r="L34" s="49" t="s">
        <v>15</v>
      </c>
      <c r="M34" s="38">
        <v>19</v>
      </c>
    </row>
    <row r="35" spans="1:13" s="44" customFormat="1" ht="21" customHeight="1" thickBot="1" x14ac:dyDescent="0.4">
      <c r="A35" s="38"/>
      <c r="B35" s="43">
        <v>5</v>
      </c>
      <c r="C35" s="69" t="str">
        <f ca="1">IF(ISBLANK(INDIRECT(ADDRESS(B35*2+2,3))),"",INDIRECT(ADDRESS(B35*2+2,3)))</f>
        <v>ДиВайс</v>
      </c>
      <c r="D35" s="69"/>
      <c r="E35" s="70"/>
      <c r="F35" s="47">
        <v>9</v>
      </c>
      <c r="G35" s="48">
        <v>13</v>
      </c>
      <c r="H35" s="76" t="str">
        <f ca="1">IF(ISBLANK(INDIRECT(ADDRESS(K35*2+2,3))),"",INDIRECT(ADDRESS(K35*2+2,3)))</f>
        <v>ВДВ</v>
      </c>
      <c r="I35" s="69"/>
      <c r="J35" s="69"/>
      <c r="K35" s="43">
        <v>1</v>
      </c>
      <c r="L35" s="49" t="s">
        <v>15</v>
      </c>
      <c r="M35" s="38">
        <v>18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25" right="0.25" top="0.75" bottom="0.75" header="0.3" footer="0.3"/>
  <pageSetup paperSize="9" scale="7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O12" sqref="O12"/>
    </sheetView>
  </sheetViews>
  <sheetFormatPr defaultRowHeight="15" x14ac:dyDescent="0.25"/>
  <cols>
    <col min="1" max="1" width="4" style="33" customWidth="1"/>
    <col min="2" max="12" width="10.28515625" customWidth="1"/>
    <col min="13" max="13" width="10.28515625" style="37" customWidth="1"/>
    <col min="14" max="15" width="10.28515625" customWidth="1"/>
  </cols>
  <sheetData>
    <row r="1" spans="2:13" ht="46.5" x14ac:dyDescent="0.25">
      <c r="B1" s="51" t="s">
        <v>74</v>
      </c>
      <c r="C1" s="51"/>
      <c r="D1" s="51"/>
      <c r="E1" s="51"/>
      <c r="F1" s="51"/>
      <c r="G1" s="51"/>
      <c r="H1" s="51"/>
      <c r="I1" s="51"/>
      <c r="J1" s="51"/>
      <c r="K1" s="51"/>
      <c r="L1" t="s">
        <v>18</v>
      </c>
      <c r="M1" s="26">
        <v>44268</v>
      </c>
    </row>
    <row r="2" spans="2:13" ht="15" customHeight="1" thickBot="1" x14ac:dyDescent="0.3">
      <c r="M2"/>
    </row>
    <row r="3" spans="2:13" ht="15" customHeight="1" thickBot="1" x14ac:dyDescent="0.3">
      <c r="B3" s="34"/>
      <c r="C3" s="52" t="s">
        <v>10</v>
      </c>
      <c r="D3" s="53"/>
      <c r="E3" s="54"/>
      <c r="F3" s="5">
        <v>1</v>
      </c>
      <c r="G3" s="5">
        <v>2</v>
      </c>
      <c r="H3" s="5">
        <v>3</v>
      </c>
      <c r="I3" s="6">
        <v>4</v>
      </c>
      <c r="J3" s="6">
        <v>5</v>
      </c>
      <c r="K3" s="34" t="s">
        <v>11</v>
      </c>
      <c r="L3" s="5" t="s">
        <v>12</v>
      </c>
      <c r="M3" s="36" t="s">
        <v>13</v>
      </c>
    </row>
    <row r="4" spans="2:13" ht="21" x14ac:dyDescent="0.25">
      <c r="B4" s="55">
        <v>1</v>
      </c>
      <c r="C4" s="57" t="s">
        <v>80</v>
      </c>
      <c r="D4" s="58"/>
      <c r="E4" s="59"/>
      <c r="F4" s="7" t="s">
        <v>14</v>
      </c>
      <c r="G4" s="8" t="str">
        <f ca="1">INDIRECT(ADDRESS(23,6))&amp;":"&amp;INDIRECT(ADDRESS(23,7))</f>
        <v>13:3</v>
      </c>
      <c r="H4" s="8" t="str">
        <f ca="1">INDIRECT(ADDRESS(26,7))&amp;":"&amp;INDIRECT(ADDRESS(26,6))</f>
        <v>6:12</v>
      </c>
      <c r="I4" s="8" t="str">
        <f ca="1">INDIRECT(ADDRESS(30,6))&amp;":"&amp;INDIRECT(ADDRESS(30,7))</f>
        <v>13:3</v>
      </c>
      <c r="J4" s="9" t="str">
        <f ca="1">INDIRECT(ADDRESS(35,7))&amp;":"&amp;INDIRECT(ADDRESS(35,6))</f>
        <v>13:5</v>
      </c>
      <c r="K4" s="63">
        <f ca="1">IF(COUNT(F5:J5)=0,"",COUNTIF(F5:J5,"&gt;0")+0.5*COUNTIF(F5:J5,0))</f>
        <v>3</v>
      </c>
      <c r="L4" s="10">
        <v>2</v>
      </c>
      <c r="M4" s="77">
        <v>2</v>
      </c>
    </row>
    <row r="5" spans="2:13" ht="15" customHeight="1" x14ac:dyDescent="0.25">
      <c r="B5" s="56"/>
      <c r="C5" s="60"/>
      <c r="D5" s="61"/>
      <c r="E5" s="62"/>
      <c r="F5" s="11" t="s">
        <v>14</v>
      </c>
      <c r="G5" s="12">
        <f ca="1">IF(LEN(INDIRECT(ADDRESS(ROW()-1, COLUMN())))=1,"",INDIRECT(ADDRESS(23,6))-INDIRECT(ADDRESS(23,7)))</f>
        <v>10</v>
      </c>
      <c r="H5" s="12">
        <f ca="1">IF(LEN(INDIRECT(ADDRESS(ROW()-1, COLUMN())))=1,"",INDIRECT(ADDRESS(26,7))-INDIRECT(ADDRESS(26,6)))</f>
        <v>-6</v>
      </c>
      <c r="I5" s="12">
        <f ca="1">IF(LEN(INDIRECT(ADDRESS(ROW()-1, COLUMN())))=1,"",INDIRECT(ADDRESS(30,6))-INDIRECT(ADDRESS(30,7)))</f>
        <v>10</v>
      </c>
      <c r="J5" s="13">
        <f ca="1">IF(LEN(INDIRECT(ADDRESS(ROW()-1, COLUMN())))=1,"",INDIRECT(ADDRESS(35,7))-INDIRECT(ADDRESS(35,6)))</f>
        <v>8</v>
      </c>
      <c r="K5" s="64"/>
      <c r="L5" s="12">
        <f ca="1">IF(COUNT(F5:J5)=0,"",SUM(F5:J5))</f>
        <v>22</v>
      </c>
      <c r="M5" s="66"/>
    </row>
    <row r="6" spans="2:13" ht="21" x14ac:dyDescent="0.25">
      <c r="B6" s="71">
        <v>2</v>
      </c>
      <c r="C6" s="60" t="s">
        <v>83</v>
      </c>
      <c r="D6" s="61"/>
      <c r="E6" s="62"/>
      <c r="F6" s="14" t="str">
        <f ca="1">INDIRECT(ADDRESS(23,7))&amp;":"&amp;INDIRECT(ADDRESS(23,6))</f>
        <v>3:13</v>
      </c>
      <c r="G6" s="15" t="s">
        <v>14</v>
      </c>
      <c r="H6" s="16" t="str">
        <f ca="1">INDIRECT(ADDRESS(31,6))&amp;":"&amp;INDIRECT(ADDRESS(31,7))</f>
        <v>3:13</v>
      </c>
      <c r="I6" s="16" t="str">
        <f ca="1">INDIRECT(ADDRESS(34,7))&amp;":"&amp;INDIRECT(ADDRESS(34,6))</f>
        <v>13:5</v>
      </c>
      <c r="J6" s="17" t="str">
        <f ca="1">INDIRECT(ADDRESS(18,6))&amp;":"&amp;INDIRECT(ADDRESS(18,7))</f>
        <v>12:13</v>
      </c>
      <c r="K6" s="64">
        <f ca="1">IF(COUNT(F7:J7)=0,"",COUNTIF(F7:J7,"&gt;0")+0.5*COUNTIF(F7:J7,0))</f>
        <v>1</v>
      </c>
      <c r="L6" s="12"/>
      <c r="M6" s="66">
        <v>4</v>
      </c>
    </row>
    <row r="7" spans="2:13" ht="15" customHeight="1" x14ac:dyDescent="0.25">
      <c r="B7" s="56"/>
      <c r="C7" s="60"/>
      <c r="D7" s="61"/>
      <c r="E7" s="62"/>
      <c r="F7" s="18">
        <f ca="1">IF(LEN(INDIRECT(ADDRESS(ROW()-1, COLUMN())))=1,"",INDIRECT(ADDRESS(23,7))-INDIRECT(ADDRESS(23,6)))</f>
        <v>-10</v>
      </c>
      <c r="G7" s="19" t="s">
        <v>14</v>
      </c>
      <c r="H7" s="12">
        <f ca="1">IF(LEN(INDIRECT(ADDRESS(ROW()-1, COLUMN())))=1,"",INDIRECT(ADDRESS(31,6))-INDIRECT(ADDRESS(31,7)))</f>
        <v>-10</v>
      </c>
      <c r="I7" s="12">
        <f ca="1">IF(LEN(INDIRECT(ADDRESS(ROW()-1, COLUMN())))=1,"",INDIRECT(ADDRESS(34,7))-INDIRECT(ADDRESS(34,6)))</f>
        <v>8</v>
      </c>
      <c r="J7" s="13">
        <f ca="1">IF(LEN(INDIRECT(ADDRESS(ROW()-1, COLUMN())))=1,"",INDIRECT(ADDRESS(18,6))-INDIRECT(ADDRESS(18,7)))</f>
        <v>-1</v>
      </c>
      <c r="K7" s="64"/>
      <c r="L7" s="12">
        <f ca="1">IF(COUNT(F7:J7)=0,"",SUM(F7:J7))</f>
        <v>-13</v>
      </c>
      <c r="M7" s="66"/>
    </row>
    <row r="8" spans="2:13" ht="21" x14ac:dyDescent="0.25">
      <c r="B8" s="71">
        <v>3</v>
      </c>
      <c r="C8" s="60" t="s">
        <v>79</v>
      </c>
      <c r="D8" s="61"/>
      <c r="E8" s="62"/>
      <c r="F8" s="14" t="str">
        <f ca="1">INDIRECT(ADDRESS(26,6))&amp;":"&amp;INDIRECT(ADDRESS(26,7))</f>
        <v>12:6</v>
      </c>
      <c r="G8" s="16" t="str">
        <f ca="1">INDIRECT(ADDRESS(31,7))&amp;":"&amp;INDIRECT(ADDRESS(31,6))</f>
        <v>13:3</v>
      </c>
      <c r="H8" s="15" t="s">
        <v>14</v>
      </c>
      <c r="I8" s="16" t="str">
        <f ca="1">INDIRECT(ADDRESS(19,6))&amp;":"&amp;INDIRECT(ADDRESS(19,7))</f>
        <v>13:1</v>
      </c>
      <c r="J8" s="17" t="str">
        <f ca="1">INDIRECT(ADDRESS(22,7))&amp;":"&amp;INDIRECT(ADDRESS(22,6))</f>
        <v>7:9</v>
      </c>
      <c r="K8" s="64">
        <f ca="1">IF(COUNT(F9:J9)=0,"",COUNTIF(F9:J9,"&gt;0")+0.5*COUNTIF(F9:J9,0))</f>
        <v>3</v>
      </c>
      <c r="L8" s="12">
        <v>4</v>
      </c>
      <c r="M8" s="66">
        <v>1</v>
      </c>
    </row>
    <row r="9" spans="2:13" ht="15" customHeight="1" x14ac:dyDescent="0.25">
      <c r="B9" s="56"/>
      <c r="C9" s="60"/>
      <c r="D9" s="61"/>
      <c r="E9" s="62"/>
      <c r="F9" s="18">
        <f ca="1">IF(LEN(INDIRECT(ADDRESS(ROW()-1, COLUMN())))=1,"",INDIRECT(ADDRESS(26,6))-INDIRECT(ADDRESS(26,7)))</f>
        <v>6</v>
      </c>
      <c r="G9" s="12">
        <f ca="1">IF(LEN(INDIRECT(ADDRESS(ROW()-1, COLUMN())))=1,"",INDIRECT(ADDRESS(31,7))-INDIRECT(ADDRESS(31,6)))</f>
        <v>10</v>
      </c>
      <c r="H9" s="19" t="s">
        <v>14</v>
      </c>
      <c r="I9" s="12">
        <f ca="1">IF(LEN(INDIRECT(ADDRESS(ROW()-1, COLUMN())))=1,"",INDIRECT(ADDRESS(19,6))-INDIRECT(ADDRESS(19,7)))</f>
        <v>12</v>
      </c>
      <c r="J9" s="13">
        <f ca="1">IF(LEN(INDIRECT(ADDRESS(ROW()-1, COLUMN())))=1,"",INDIRECT(ADDRESS(22,7))-INDIRECT(ADDRESS(22,6)))</f>
        <v>-2</v>
      </c>
      <c r="K9" s="64"/>
      <c r="L9" s="12">
        <f ca="1">IF(COUNT(F9:J9)=0,"",SUM(F9:J9))</f>
        <v>26</v>
      </c>
      <c r="M9" s="66"/>
    </row>
    <row r="10" spans="2:13" ht="21" x14ac:dyDescent="0.25">
      <c r="B10" s="71">
        <v>4</v>
      </c>
      <c r="C10" s="60" t="s">
        <v>96</v>
      </c>
      <c r="D10" s="61"/>
      <c r="E10" s="62"/>
      <c r="F10" s="14" t="str">
        <f ca="1">INDIRECT(ADDRESS(30,7))&amp;":"&amp;INDIRECT(ADDRESS(30,6))</f>
        <v>3:13</v>
      </c>
      <c r="G10" s="16" t="str">
        <f ca="1">INDIRECT(ADDRESS(34,6))&amp;":"&amp;INDIRECT(ADDRESS(34,7))</f>
        <v>5:13</v>
      </c>
      <c r="H10" s="16" t="str">
        <f ca="1">INDIRECT(ADDRESS(19,7))&amp;":"&amp;INDIRECT(ADDRESS(19,6))</f>
        <v>1:13</v>
      </c>
      <c r="I10" s="15" t="s">
        <v>14</v>
      </c>
      <c r="J10" s="17" t="str">
        <f ca="1">INDIRECT(ADDRESS(27,6))&amp;":"&amp;INDIRECT(ADDRESS(27,7))</f>
        <v>7:13</v>
      </c>
      <c r="K10" s="64">
        <f ca="1">IF(COUNT(F11:J11)=0,"",COUNTIF(F11:J11,"&gt;0")+0.5*COUNTIF(F11:J11,0))</f>
        <v>0</v>
      </c>
      <c r="L10" s="12"/>
      <c r="M10" s="66">
        <v>5</v>
      </c>
    </row>
    <row r="11" spans="2:13" ht="15" customHeight="1" x14ac:dyDescent="0.25">
      <c r="B11" s="56"/>
      <c r="C11" s="60"/>
      <c r="D11" s="61"/>
      <c r="E11" s="62"/>
      <c r="F11" s="18">
        <f ca="1">IF(LEN(INDIRECT(ADDRESS(ROW()-1, COLUMN())))=1,"",INDIRECT(ADDRESS(30,7))-INDIRECT(ADDRESS(30,6)))</f>
        <v>-10</v>
      </c>
      <c r="G11" s="12">
        <f ca="1">IF(LEN(INDIRECT(ADDRESS(ROW()-1, COLUMN())))=1,"",INDIRECT(ADDRESS(34,6))-INDIRECT(ADDRESS(34,7)))</f>
        <v>-8</v>
      </c>
      <c r="H11" s="12">
        <f ca="1">IF(LEN(INDIRECT(ADDRESS(ROW()-1, COLUMN())))=1,"",INDIRECT(ADDRESS(19,7))-INDIRECT(ADDRESS(19,6)))</f>
        <v>-12</v>
      </c>
      <c r="I11" s="19" t="s">
        <v>14</v>
      </c>
      <c r="J11" s="13">
        <f ca="1">IF(LEN(INDIRECT(ADDRESS(ROW()-1, COLUMN())))=1,"",INDIRECT(ADDRESS(27,6))-INDIRECT(ADDRESS(27,7)))</f>
        <v>-6</v>
      </c>
      <c r="K11" s="64"/>
      <c r="L11" s="12">
        <f ca="1">IF(COUNT(F11:J11)=0,"",SUM(F11:J11))</f>
        <v>-36</v>
      </c>
      <c r="M11" s="66"/>
    </row>
    <row r="12" spans="2:13" ht="21" x14ac:dyDescent="0.25">
      <c r="B12" s="71">
        <v>5</v>
      </c>
      <c r="C12" s="60" t="s">
        <v>87</v>
      </c>
      <c r="D12" s="61"/>
      <c r="E12" s="62"/>
      <c r="F12" s="14" t="str">
        <f ca="1">INDIRECT(ADDRESS(35,6))&amp;":"&amp;INDIRECT(ADDRESS(35,7))</f>
        <v>5:13</v>
      </c>
      <c r="G12" s="16" t="str">
        <f ca="1">INDIRECT(ADDRESS(18,7))&amp;":"&amp;INDIRECT(ADDRESS(18,6))</f>
        <v>13:12</v>
      </c>
      <c r="H12" s="16" t="str">
        <f ca="1">INDIRECT(ADDRESS(22,6))&amp;":"&amp;INDIRECT(ADDRESS(22,7))</f>
        <v>9:7</v>
      </c>
      <c r="I12" s="16" t="str">
        <f ca="1">INDIRECT(ADDRESS(27,7))&amp;":"&amp;INDIRECT(ADDRESS(27,6))</f>
        <v>13:7</v>
      </c>
      <c r="J12" s="20" t="s">
        <v>14</v>
      </c>
      <c r="K12" s="64">
        <f ca="1">IF(COUNT(F13:J13)=0,"",COUNTIF(F13:J13,"&gt;0")+0.5*COUNTIF(F13:J13,0))</f>
        <v>3</v>
      </c>
      <c r="L12" s="12">
        <v>-6</v>
      </c>
      <c r="M12" s="66">
        <v>3</v>
      </c>
    </row>
    <row r="13" spans="2:13" ht="15" customHeight="1" thickBot="1" x14ac:dyDescent="0.3">
      <c r="B13" s="72"/>
      <c r="C13" s="73"/>
      <c r="D13" s="74"/>
      <c r="E13" s="75"/>
      <c r="F13" s="21">
        <f ca="1">IF(LEN(INDIRECT(ADDRESS(ROW()-1, COLUMN())))=1,"",INDIRECT(ADDRESS(35,6))-INDIRECT(ADDRESS(35,7)))</f>
        <v>-8</v>
      </c>
      <c r="G13" s="22">
        <f ca="1">IF(LEN(INDIRECT(ADDRESS(ROW()-1, COLUMN())))=1,"",INDIRECT(ADDRESS(18,7))-INDIRECT(ADDRESS(18,6)))</f>
        <v>1</v>
      </c>
      <c r="H13" s="22">
        <f ca="1">IF(LEN(INDIRECT(ADDRESS(ROW()-1, COLUMN())))=1,"",INDIRECT(ADDRESS(22,6))-INDIRECT(ADDRESS(22,7)))</f>
        <v>2</v>
      </c>
      <c r="I13" s="22">
        <f ca="1">IF(LEN(INDIRECT(ADDRESS(ROW()-1, COLUMN())))=1,"",INDIRECT(ADDRESS(27,7))-INDIRECT(ADDRESS(27,6)))</f>
        <v>6</v>
      </c>
      <c r="J13" s="23" t="s">
        <v>14</v>
      </c>
      <c r="K13" s="65"/>
      <c r="L13" s="22">
        <f ca="1">IF(COUNT(F13:J13)=0,"",SUM(F13:J13))</f>
        <v>1</v>
      </c>
      <c r="M13" s="67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44" customFormat="1" ht="15" customHeight="1" thickBot="1" x14ac:dyDescent="0.4">
      <c r="A17" s="38"/>
      <c r="B17" s="68" t="s">
        <v>7</v>
      </c>
      <c r="C17" s="68"/>
      <c r="D17" s="68"/>
      <c r="E17" s="68"/>
      <c r="F17" s="68"/>
      <c r="G17" s="68"/>
      <c r="H17" s="68"/>
      <c r="I17" s="68"/>
      <c r="J17" s="68"/>
      <c r="K17" s="68"/>
      <c r="M17" s="45"/>
    </row>
    <row r="18" spans="1:13" s="44" customFormat="1" ht="21" customHeight="1" thickBot="1" x14ac:dyDescent="0.4">
      <c r="A18" s="38"/>
      <c r="B18" s="43">
        <v>2</v>
      </c>
      <c r="C18" s="69" t="str">
        <f ca="1">IF(ISBLANK(INDIRECT(ADDRESS(B18*2+2,3))),"",INDIRECT(ADDRESS(B18*2+2,3)))</f>
        <v>Стрелки</v>
      </c>
      <c r="D18" s="69"/>
      <c r="E18" s="70"/>
      <c r="F18" s="47">
        <v>12</v>
      </c>
      <c r="G18" s="48">
        <v>13</v>
      </c>
      <c r="H18" s="76" t="str">
        <f ca="1">IF(ISBLANK(INDIRECT(ADDRESS(K18*2+2,3))),"",INDIRECT(ADDRESS(K18*2+2,3)))</f>
        <v>Восток 1</v>
      </c>
      <c r="I18" s="69"/>
      <c r="J18" s="69"/>
      <c r="K18" s="43">
        <v>5</v>
      </c>
      <c r="L18" s="49" t="s">
        <v>15</v>
      </c>
      <c r="M18" s="38">
        <v>19</v>
      </c>
    </row>
    <row r="19" spans="1:13" s="44" customFormat="1" ht="21" customHeight="1" thickBot="1" x14ac:dyDescent="0.4">
      <c r="A19" s="38"/>
      <c r="B19" s="43">
        <v>3</v>
      </c>
      <c r="C19" s="69" t="str">
        <f ca="1">IF(ISBLANK(INDIRECT(ADDRESS(B19*2+2,3))),"",INDIRECT(ADDRESS(B19*2+2,3)))</f>
        <v>Авант 1</v>
      </c>
      <c r="D19" s="69"/>
      <c r="E19" s="70"/>
      <c r="F19" s="47">
        <v>13</v>
      </c>
      <c r="G19" s="48">
        <v>1</v>
      </c>
      <c r="H19" s="76" t="str">
        <f ca="1">IF(ISBLANK(INDIRECT(ADDRESS(K19*2+2,3))),"",INDIRECT(ADDRESS(K19*2+2,3)))</f>
        <v>БВ</v>
      </c>
      <c r="I19" s="69"/>
      <c r="J19" s="69"/>
      <c r="K19" s="43">
        <v>4</v>
      </c>
      <c r="L19" s="49" t="s">
        <v>15</v>
      </c>
      <c r="M19" s="38">
        <v>18</v>
      </c>
    </row>
    <row r="20" spans="1:13" s="44" customFormat="1" ht="21" x14ac:dyDescent="0.35">
      <c r="A20" s="38"/>
      <c r="M20" s="46"/>
    </row>
    <row r="21" spans="1:13" s="44" customFormat="1" ht="15" customHeight="1" thickBot="1" x14ac:dyDescent="0.4">
      <c r="A21" s="38"/>
      <c r="B21" s="68" t="s">
        <v>8</v>
      </c>
      <c r="C21" s="68"/>
      <c r="D21" s="68"/>
      <c r="E21" s="68"/>
      <c r="F21" s="68"/>
      <c r="G21" s="68"/>
      <c r="H21" s="68"/>
      <c r="I21" s="68"/>
      <c r="J21" s="68"/>
      <c r="K21" s="68"/>
      <c r="M21" s="46"/>
    </row>
    <row r="22" spans="1:13" s="44" customFormat="1" ht="21" customHeight="1" thickBot="1" x14ac:dyDescent="0.4">
      <c r="A22" s="38"/>
      <c r="B22" s="43">
        <v>5</v>
      </c>
      <c r="C22" s="69" t="str">
        <f ca="1">IF(ISBLANK(INDIRECT(ADDRESS(B22*2+2,3))),"",INDIRECT(ADDRESS(B22*2+2,3)))</f>
        <v>Восток 1</v>
      </c>
      <c r="D22" s="69"/>
      <c r="E22" s="70"/>
      <c r="F22" s="47">
        <v>9</v>
      </c>
      <c r="G22" s="48">
        <v>7</v>
      </c>
      <c r="H22" s="76" t="str">
        <f ca="1">IF(ISBLANK(INDIRECT(ADDRESS(K22*2+2,3))),"",INDIRECT(ADDRESS(K22*2+2,3)))</f>
        <v>Авант 1</v>
      </c>
      <c r="I22" s="69"/>
      <c r="J22" s="69"/>
      <c r="K22" s="43">
        <v>3</v>
      </c>
      <c r="L22" s="49" t="s">
        <v>15</v>
      </c>
      <c r="M22" s="38">
        <v>9</v>
      </c>
    </row>
    <row r="23" spans="1:13" s="44" customFormat="1" ht="21" customHeight="1" thickBot="1" x14ac:dyDescent="0.4">
      <c r="A23" s="38"/>
      <c r="B23" s="43">
        <v>1</v>
      </c>
      <c r="C23" s="69" t="str">
        <f ca="1">IF(ISBLANK(INDIRECT(ADDRESS(B23*2+2,3))),"",INDIRECT(ADDRESS(B23*2+2,3)))</f>
        <v>Акулы</v>
      </c>
      <c r="D23" s="69"/>
      <c r="E23" s="70"/>
      <c r="F23" s="47">
        <v>13</v>
      </c>
      <c r="G23" s="48">
        <v>3</v>
      </c>
      <c r="H23" s="76" t="str">
        <f ca="1">IF(ISBLANK(INDIRECT(ADDRESS(K23*2+2,3))),"",INDIRECT(ADDRESS(K23*2+2,3)))</f>
        <v>Стрелки</v>
      </c>
      <c r="I23" s="69"/>
      <c r="J23" s="69"/>
      <c r="K23" s="43">
        <v>2</v>
      </c>
      <c r="L23" s="49" t="s">
        <v>15</v>
      </c>
      <c r="M23" s="38">
        <v>10</v>
      </c>
    </row>
    <row r="24" spans="1:13" s="44" customFormat="1" ht="21" x14ac:dyDescent="0.35">
      <c r="A24" s="38"/>
      <c r="M24" s="46"/>
    </row>
    <row r="25" spans="1:13" s="44" customFormat="1" ht="15" customHeight="1" thickBot="1" x14ac:dyDescent="0.4">
      <c r="A25" s="38"/>
      <c r="B25" s="68" t="s">
        <v>9</v>
      </c>
      <c r="C25" s="68"/>
      <c r="D25" s="68"/>
      <c r="E25" s="68"/>
      <c r="F25" s="68"/>
      <c r="G25" s="68"/>
      <c r="H25" s="68"/>
      <c r="I25" s="68"/>
      <c r="J25" s="68"/>
      <c r="K25" s="68"/>
      <c r="M25" s="46"/>
    </row>
    <row r="26" spans="1:13" s="44" customFormat="1" ht="21" customHeight="1" thickBot="1" x14ac:dyDescent="0.4">
      <c r="A26" s="38"/>
      <c r="B26" s="43">
        <v>3</v>
      </c>
      <c r="C26" s="69" t="str">
        <f ca="1">IF(ISBLANK(INDIRECT(ADDRESS(B26*2+2,3))),"",INDIRECT(ADDRESS(B26*2+2,3)))</f>
        <v>Авант 1</v>
      </c>
      <c r="D26" s="69"/>
      <c r="E26" s="70"/>
      <c r="F26" s="47">
        <v>12</v>
      </c>
      <c r="G26" s="48">
        <v>6</v>
      </c>
      <c r="H26" s="76" t="str">
        <f ca="1">IF(ISBLANK(INDIRECT(ADDRESS(K26*2+2,3))),"",INDIRECT(ADDRESS(K26*2+2,3)))</f>
        <v>Акулы</v>
      </c>
      <c r="I26" s="69"/>
      <c r="J26" s="69"/>
      <c r="K26" s="43">
        <v>1</v>
      </c>
      <c r="L26" s="49" t="s">
        <v>15</v>
      </c>
      <c r="M26" s="38">
        <v>17</v>
      </c>
    </row>
    <row r="27" spans="1:13" s="44" customFormat="1" ht="21" customHeight="1" thickBot="1" x14ac:dyDescent="0.4">
      <c r="A27" s="38"/>
      <c r="B27" s="43">
        <v>4</v>
      </c>
      <c r="C27" s="69" t="str">
        <f ca="1">IF(ISBLANK(INDIRECT(ADDRESS(B27*2+2,3))),"",INDIRECT(ADDRESS(B27*2+2,3)))</f>
        <v>БВ</v>
      </c>
      <c r="D27" s="69"/>
      <c r="E27" s="70"/>
      <c r="F27" s="47">
        <v>7</v>
      </c>
      <c r="G27" s="48">
        <v>13</v>
      </c>
      <c r="H27" s="76" t="str">
        <f ca="1">IF(ISBLANK(INDIRECT(ADDRESS(K27*2+2,3))),"",INDIRECT(ADDRESS(K27*2+2,3)))</f>
        <v>Восток 1</v>
      </c>
      <c r="I27" s="69"/>
      <c r="J27" s="69"/>
      <c r="K27" s="43">
        <v>5</v>
      </c>
      <c r="L27" s="49" t="s">
        <v>15</v>
      </c>
      <c r="M27" s="38">
        <v>16</v>
      </c>
    </row>
    <row r="28" spans="1:13" s="44" customFormat="1" ht="15" customHeight="1" x14ac:dyDescent="0.35">
      <c r="A28" s="38"/>
      <c r="M28" s="46"/>
    </row>
    <row r="29" spans="1:13" s="44" customFormat="1" ht="15" customHeight="1" thickBot="1" x14ac:dyDescent="0.4">
      <c r="A29" s="38"/>
      <c r="B29" s="68" t="s">
        <v>16</v>
      </c>
      <c r="C29" s="68"/>
      <c r="D29" s="68"/>
      <c r="E29" s="68"/>
      <c r="F29" s="68"/>
      <c r="G29" s="68"/>
      <c r="H29" s="68"/>
      <c r="I29" s="68"/>
      <c r="J29" s="68"/>
      <c r="K29" s="68"/>
      <c r="M29" s="46"/>
    </row>
    <row r="30" spans="1:13" s="44" customFormat="1" ht="21" customHeight="1" thickBot="1" x14ac:dyDescent="0.4">
      <c r="A30" s="38"/>
      <c r="B30" s="43">
        <v>1</v>
      </c>
      <c r="C30" s="69" t="str">
        <f ca="1">IF(ISBLANK(INDIRECT(ADDRESS(B30*2+2,3))),"",INDIRECT(ADDRESS(B30*2+2,3)))</f>
        <v>Акулы</v>
      </c>
      <c r="D30" s="69"/>
      <c r="E30" s="70"/>
      <c r="F30" s="47">
        <v>13</v>
      </c>
      <c r="G30" s="48">
        <v>3</v>
      </c>
      <c r="H30" s="76" t="str">
        <f ca="1">IF(ISBLANK(INDIRECT(ADDRESS(K30*2+2,3))),"",INDIRECT(ADDRESS(K30*2+2,3)))</f>
        <v>БВ</v>
      </c>
      <c r="I30" s="69"/>
      <c r="J30" s="69"/>
      <c r="K30" s="43">
        <v>4</v>
      </c>
      <c r="L30" s="49" t="s">
        <v>15</v>
      </c>
      <c r="M30" s="38">
        <v>1</v>
      </c>
    </row>
    <row r="31" spans="1:13" s="44" customFormat="1" ht="21" customHeight="1" thickBot="1" x14ac:dyDescent="0.4">
      <c r="A31" s="38"/>
      <c r="B31" s="43">
        <v>2</v>
      </c>
      <c r="C31" s="69" t="str">
        <f ca="1">IF(ISBLANK(INDIRECT(ADDRESS(B31*2+2,3))),"",INDIRECT(ADDRESS(B31*2+2,3)))</f>
        <v>Стрелки</v>
      </c>
      <c r="D31" s="69"/>
      <c r="E31" s="70"/>
      <c r="F31" s="47">
        <v>3</v>
      </c>
      <c r="G31" s="48">
        <v>13</v>
      </c>
      <c r="H31" s="76" t="str">
        <f ca="1">IF(ISBLANK(INDIRECT(ADDRESS(K31*2+2,3))),"",INDIRECT(ADDRESS(K31*2+2,3)))</f>
        <v>Авант 1</v>
      </c>
      <c r="I31" s="69"/>
      <c r="J31" s="69"/>
      <c r="K31" s="43">
        <v>3</v>
      </c>
      <c r="L31" s="49" t="s">
        <v>15</v>
      </c>
      <c r="M31" s="38">
        <v>3</v>
      </c>
    </row>
    <row r="32" spans="1:13" s="44" customFormat="1" ht="15" customHeight="1" x14ac:dyDescent="0.35">
      <c r="A32" s="38"/>
      <c r="M32" s="46"/>
    </row>
    <row r="33" spans="1:13" s="44" customFormat="1" ht="15" customHeight="1" thickBot="1" x14ac:dyDescent="0.4">
      <c r="A33" s="38"/>
      <c r="B33" s="68" t="s">
        <v>17</v>
      </c>
      <c r="C33" s="68"/>
      <c r="D33" s="68"/>
      <c r="E33" s="68"/>
      <c r="F33" s="68"/>
      <c r="G33" s="68"/>
      <c r="H33" s="68"/>
      <c r="I33" s="68"/>
      <c r="J33" s="68"/>
      <c r="K33" s="68"/>
      <c r="M33" s="46"/>
    </row>
    <row r="34" spans="1:13" s="44" customFormat="1" ht="21" customHeight="1" thickBot="1" x14ac:dyDescent="0.4">
      <c r="A34" s="38"/>
      <c r="B34" s="43">
        <v>4</v>
      </c>
      <c r="C34" s="69" t="str">
        <f ca="1">IF(ISBLANK(INDIRECT(ADDRESS(B34*2+2,3))),"",INDIRECT(ADDRESS(B34*2+2,3)))</f>
        <v>БВ</v>
      </c>
      <c r="D34" s="69"/>
      <c r="E34" s="70"/>
      <c r="F34" s="47">
        <v>5</v>
      </c>
      <c r="G34" s="48">
        <v>13</v>
      </c>
      <c r="H34" s="76" t="str">
        <f ca="1">IF(ISBLANK(INDIRECT(ADDRESS(K34*2+2,3))),"",INDIRECT(ADDRESS(K34*2+2,3)))</f>
        <v>Стрелки</v>
      </c>
      <c r="I34" s="69"/>
      <c r="J34" s="69"/>
      <c r="K34" s="43">
        <v>2</v>
      </c>
      <c r="L34" s="49" t="s">
        <v>15</v>
      </c>
      <c r="M34" s="38">
        <v>13</v>
      </c>
    </row>
    <row r="35" spans="1:13" s="44" customFormat="1" ht="21" customHeight="1" thickBot="1" x14ac:dyDescent="0.4">
      <c r="A35" s="38"/>
      <c r="B35" s="43">
        <v>5</v>
      </c>
      <c r="C35" s="69" t="str">
        <f ca="1">IF(ISBLANK(INDIRECT(ADDRESS(B35*2+2,3))),"",INDIRECT(ADDRESS(B35*2+2,3)))</f>
        <v>Восток 1</v>
      </c>
      <c r="D35" s="69"/>
      <c r="E35" s="70"/>
      <c r="F35" s="47">
        <v>5</v>
      </c>
      <c r="G35" s="48">
        <v>13</v>
      </c>
      <c r="H35" s="76" t="str">
        <f ca="1">IF(ISBLANK(INDIRECT(ADDRESS(K35*2+2,3))),"",INDIRECT(ADDRESS(K35*2+2,3)))</f>
        <v>Акулы</v>
      </c>
      <c r="I35" s="69"/>
      <c r="J35" s="69"/>
      <c r="K35" s="43">
        <v>1</v>
      </c>
      <c r="L35" s="49" t="s">
        <v>15</v>
      </c>
      <c r="M35" s="38">
        <v>15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25" right="0.25" top="0.75" bottom="0.75" header="0.3" footer="0.3"/>
  <pageSetup paperSize="9" scale="7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J37" sqref="J37"/>
    </sheetView>
  </sheetViews>
  <sheetFormatPr defaultRowHeight="15" x14ac:dyDescent="0.25"/>
  <cols>
    <col min="1" max="1" width="9.140625" style="33"/>
    <col min="2" max="15" width="9.140625" style="25" customWidth="1"/>
    <col min="16" max="16384" width="9.140625" style="25"/>
  </cols>
  <sheetData>
    <row r="1" spans="1:17" ht="59.25" customHeight="1" x14ac:dyDescent="0.25">
      <c r="B1" s="51" t="s">
        <v>69</v>
      </c>
      <c r="C1" s="51"/>
      <c r="D1" s="51"/>
      <c r="E1" s="51"/>
      <c r="F1" s="51"/>
      <c r="G1" s="51"/>
      <c r="H1" s="51"/>
      <c r="I1" s="51"/>
      <c r="J1" s="51"/>
      <c r="K1" s="51"/>
      <c r="L1" s="25" t="s">
        <v>18</v>
      </c>
      <c r="M1" s="82">
        <v>44268</v>
      </c>
      <c r="N1" s="82"/>
    </row>
    <row r="2" spans="1:17" ht="15" customHeight="1" x14ac:dyDescent="0.25">
      <c r="C2" s="27"/>
    </row>
    <row r="3" spans="1:17" ht="15" customHeight="1" x14ac:dyDescent="0.25">
      <c r="C3" s="27"/>
    </row>
    <row r="4" spans="1:17" ht="15" customHeight="1" x14ac:dyDescent="0.25">
      <c r="A4" s="33" t="s">
        <v>99</v>
      </c>
      <c r="B4" s="78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БК</v>
      </c>
      <c r="C4" s="79"/>
      <c r="D4" s="28">
        <v>4</v>
      </c>
      <c r="E4" s="29"/>
    </row>
    <row r="5" spans="1:17" ht="15" customHeight="1" x14ac:dyDescent="0.25">
      <c r="A5" s="33">
        <v>1</v>
      </c>
      <c r="C5" s="27"/>
      <c r="E5" s="30"/>
    </row>
    <row r="6" spans="1:17" ht="15" customHeight="1" x14ac:dyDescent="0.25">
      <c r="B6" s="24" t="s">
        <v>15</v>
      </c>
      <c r="C6" s="27">
        <v>1</v>
      </c>
      <c r="E6" s="31"/>
      <c r="F6" s="80" t="str">
        <f ca="1">IF(ISBLANK(D4),"",IF(D4&gt;D8,B4,B8))</f>
        <v>Акулы</v>
      </c>
      <c r="G6" s="79"/>
      <c r="H6" s="28">
        <v>13</v>
      </c>
      <c r="I6" s="29">
        <v>3</v>
      </c>
    </row>
    <row r="7" spans="1:17" ht="15" customHeight="1" x14ac:dyDescent="0.25">
      <c r="C7" s="27"/>
      <c r="E7" s="31"/>
      <c r="I7" s="30"/>
    </row>
    <row r="8" spans="1:17" ht="15" customHeight="1" x14ac:dyDescent="0.25">
      <c r="A8" s="33" t="s">
        <v>102</v>
      </c>
      <c r="B8" s="78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Акулы</v>
      </c>
      <c r="C8" s="79"/>
      <c r="D8" s="28">
        <v>13</v>
      </c>
      <c r="E8" s="32"/>
      <c r="I8" s="31"/>
      <c r="Q8" s="25" t="s">
        <v>103</v>
      </c>
    </row>
    <row r="9" spans="1:17" ht="15" customHeight="1" x14ac:dyDescent="0.25">
      <c r="A9" s="33">
        <v>2</v>
      </c>
      <c r="C9" s="27"/>
      <c r="I9" s="31"/>
    </row>
    <row r="10" spans="1:17" ht="15" customHeight="1" x14ac:dyDescent="0.25">
      <c r="C10" s="27"/>
      <c r="F10" s="24" t="s">
        <v>15</v>
      </c>
      <c r="G10" s="25">
        <v>7</v>
      </c>
      <c r="H10" s="27"/>
      <c r="I10" s="31"/>
      <c r="J10" s="80" t="str">
        <f ca="1">IF(ISBLANK(H6),"",IF(H6&gt;H14,F6,F14))</f>
        <v>Акулы</v>
      </c>
      <c r="K10" s="78"/>
      <c r="L10" s="28">
        <v>9</v>
      </c>
      <c r="M10" s="29"/>
    </row>
    <row r="11" spans="1:17" ht="15" customHeight="1" x14ac:dyDescent="0.25">
      <c r="C11" s="27"/>
      <c r="I11" s="31"/>
      <c r="M11" s="30"/>
    </row>
    <row r="12" spans="1:17" ht="15" customHeight="1" x14ac:dyDescent="0.25">
      <c r="A12" s="33" t="s">
        <v>100</v>
      </c>
      <c r="B12" s="78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Бадди</v>
      </c>
      <c r="C12" s="79"/>
      <c r="D12" s="28">
        <v>13</v>
      </c>
      <c r="E12" s="29"/>
      <c r="I12" s="31"/>
      <c r="M12" s="31"/>
    </row>
    <row r="13" spans="1:17" ht="15" customHeight="1" x14ac:dyDescent="0.25">
      <c r="A13" s="33">
        <v>1</v>
      </c>
      <c r="C13" s="27"/>
      <c r="E13" s="30"/>
      <c r="I13" s="31"/>
      <c r="M13" s="31"/>
    </row>
    <row r="14" spans="1:17" ht="15" customHeight="1" x14ac:dyDescent="0.25">
      <c r="B14" s="24" t="s">
        <v>15</v>
      </c>
      <c r="C14" s="27">
        <v>3</v>
      </c>
      <c r="E14" s="31"/>
      <c r="F14" s="80" t="str">
        <f ca="1">IF(ISBLANK(D12),"",IF(D12&gt;D16,B12,B16))</f>
        <v>Бадди</v>
      </c>
      <c r="G14" s="79"/>
      <c r="H14" s="28"/>
      <c r="I14" s="32"/>
      <c r="M14" s="31"/>
    </row>
    <row r="15" spans="1:17" ht="15" customHeight="1" x14ac:dyDescent="0.25">
      <c r="E15" s="31"/>
      <c r="M15" s="31"/>
    </row>
    <row r="16" spans="1:17" ht="15" customHeight="1" x14ac:dyDescent="0.25">
      <c r="A16" s="33" t="s">
        <v>101</v>
      </c>
      <c r="B16" s="78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Бомба</v>
      </c>
      <c r="C16" s="79"/>
      <c r="D16" s="28">
        <v>5</v>
      </c>
      <c r="E16" s="32"/>
      <c r="M16" s="31"/>
    </row>
    <row r="17" spans="1:15" ht="15" customHeight="1" x14ac:dyDescent="0.25">
      <c r="A17" s="33">
        <v>2</v>
      </c>
      <c r="M17" s="31"/>
    </row>
    <row r="18" spans="1:15" ht="15" customHeight="1" x14ac:dyDescent="0.25">
      <c r="B18" s="24"/>
      <c r="J18" s="24" t="s">
        <v>15</v>
      </c>
      <c r="K18" s="25">
        <v>1</v>
      </c>
      <c r="L18" s="27"/>
      <c r="M18" s="31"/>
      <c r="N18" s="80" t="str">
        <f ca="1">IF(ISBLANK(L10),"",IF(L10&gt;L26,J10,J26))</f>
        <v>Акулы</v>
      </c>
      <c r="O18" s="78"/>
    </row>
    <row r="19" spans="1:15" ht="15" customHeight="1" x14ac:dyDescent="0.25">
      <c r="F19" s="25" t="s">
        <v>103</v>
      </c>
      <c r="M19" s="31"/>
    </row>
    <row r="20" spans="1:15" ht="15" customHeight="1" x14ac:dyDescent="0.25">
      <c r="A20" s="33" t="s">
        <v>101</v>
      </c>
      <c r="B20" s="78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Бразилия</v>
      </c>
      <c r="C20" s="79"/>
      <c r="D20" s="28">
        <v>7</v>
      </c>
      <c r="E20" s="29"/>
      <c r="M20" s="31"/>
    </row>
    <row r="21" spans="1:15" ht="15" customHeight="1" x14ac:dyDescent="0.25">
      <c r="A21" s="33">
        <v>1</v>
      </c>
      <c r="E21" s="30"/>
      <c r="M21" s="31"/>
    </row>
    <row r="22" spans="1:15" ht="15" customHeight="1" x14ac:dyDescent="0.25">
      <c r="B22" s="24" t="s">
        <v>15</v>
      </c>
      <c r="C22" s="27">
        <v>4</v>
      </c>
      <c r="E22" s="31"/>
      <c r="F22" s="80" t="str">
        <f ca="1">IF(ISBLANK(D20),"",IF(D20&gt;D24,B20,B24))</f>
        <v>Ударники</v>
      </c>
      <c r="G22" s="79"/>
      <c r="H22" s="28">
        <v>9</v>
      </c>
      <c r="I22" s="29"/>
      <c r="M22" s="31"/>
    </row>
    <row r="23" spans="1:15" ht="15" customHeight="1" x14ac:dyDescent="0.25">
      <c r="E23" s="31"/>
      <c r="I23" s="30"/>
      <c r="M23" s="31"/>
    </row>
    <row r="24" spans="1:15" ht="15" customHeight="1" x14ac:dyDescent="0.25">
      <c r="A24" s="33" t="s">
        <v>99</v>
      </c>
      <c r="B24" s="78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Ударники</v>
      </c>
      <c r="C24" s="79"/>
      <c r="D24" s="28">
        <v>11</v>
      </c>
      <c r="E24" s="32"/>
      <c r="I24" s="31"/>
      <c r="M24" s="31"/>
    </row>
    <row r="25" spans="1:15" ht="15" customHeight="1" x14ac:dyDescent="0.25">
      <c r="A25" s="33">
        <v>2</v>
      </c>
      <c r="I25" s="31"/>
      <c r="M25" s="31"/>
    </row>
    <row r="26" spans="1:15" ht="15" customHeight="1" x14ac:dyDescent="0.25">
      <c r="F26" s="24" t="s">
        <v>15</v>
      </c>
      <c r="G26" s="25">
        <v>9</v>
      </c>
      <c r="H26" s="27"/>
      <c r="I26" s="31"/>
      <c r="J26" s="80" t="str">
        <f ca="1">IF(ISBLANK(H22),"",IF(H22&gt;H30,F22,F30))</f>
        <v>Авант 1</v>
      </c>
      <c r="K26" s="79"/>
      <c r="L26" s="28">
        <v>8</v>
      </c>
      <c r="M26" s="32"/>
    </row>
    <row r="27" spans="1:15" ht="15" customHeight="1" x14ac:dyDescent="0.25">
      <c r="I27" s="31"/>
    </row>
    <row r="28" spans="1:15" ht="15" customHeight="1" x14ac:dyDescent="0.25">
      <c r="A28" s="33" t="s">
        <v>102</v>
      </c>
      <c r="B28" s="78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Авант 1</v>
      </c>
      <c r="C28" s="79"/>
      <c r="D28" s="28">
        <v>13</v>
      </c>
      <c r="E28" s="29"/>
      <c r="I28" s="31"/>
    </row>
    <row r="29" spans="1:15" ht="15" customHeight="1" x14ac:dyDescent="0.25">
      <c r="A29" s="33">
        <v>1</v>
      </c>
      <c r="E29" s="30"/>
      <c r="I29" s="31"/>
    </row>
    <row r="30" spans="1:15" ht="15" customHeight="1" x14ac:dyDescent="0.25">
      <c r="B30" s="24" t="s">
        <v>15</v>
      </c>
      <c r="C30" s="27">
        <v>6</v>
      </c>
      <c r="E30" s="31"/>
      <c r="F30" s="80" t="str">
        <f ca="1">IF(ISBLANK(D28),"",IF(D28&gt;D32,B28,B32))</f>
        <v>Авант 1</v>
      </c>
      <c r="G30" s="79"/>
      <c r="H30" s="28">
        <v>10</v>
      </c>
      <c r="I30" s="32"/>
    </row>
    <row r="31" spans="1:15" ht="15" customHeight="1" x14ac:dyDescent="0.25">
      <c r="E31" s="31"/>
    </row>
    <row r="32" spans="1:15" ht="15" customHeight="1" x14ac:dyDescent="0.25">
      <c r="A32" s="33" t="s">
        <v>100</v>
      </c>
      <c r="B32" s="78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АФ</v>
      </c>
      <c r="C32" s="79"/>
      <c r="D32" s="28">
        <v>0</v>
      </c>
      <c r="E32" s="32"/>
    </row>
    <row r="33" spans="1:7" x14ac:dyDescent="0.25">
      <c r="A33" s="33">
        <v>2</v>
      </c>
    </row>
    <row r="36" spans="1:7" ht="15" customHeight="1" x14ac:dyDescent="0.25">
      <c r="B36" s="78" t="str">
        <f ca="1">IF(ISBLANK(H6),"",IF(H6&gt;H14,F14,F6))</f>
        <v>Бадди</v>
      </c>
      <c r="C36" s="79"/>
      <c r="D36" s="28">
        <v>11</v>
      </c>
      <c r="E36" s="29"/>
      <c r="F36" s="81"/>
      <c r="G36" s="81"/>
    </row>
    <row r="37" spans="1:7" ht="15" customHeight="1" x14ac:dyDescent="0.25">
      <c r="E37" s="30"/>
    </row>
    <row r="38" spans="1:7" ht="15" customHeight="1" x14ac:dyDescent="0.25">
      <c r="B38" s="24" t="s">
        <v>15</v>
      </c>
      <c r="C38" s="25">
        <v>3</v>
      </c>
      <c r="E38" s="31"/>
      <c r="F38" s="80" t="str">
        <f ca="1">IF(ISBLANK(D36),"",IF(D36&gt;D40,B36,B40))</f>
        <v>Бадди</v>
      </c>
      <c r="G38" s="78"/>
    </row>
    <row r="39" spans="1:7" ht="15" customHeight="1" x14ac:dyDescent="0.25">
      <c r="E39" s="31"/>
    </row>
    <row r="40" spans="1:7" ht="15" customHeight="1" x14ac:dyDescent="0.25">
      <c r="B40" s="78" t="str">
        <f ca="1">IF(ISBLANK(H22),"",IF(H22&gt;H30,F30,F22))</f>
        <v>Ударники</v>
      </c>
      <c r="C40" s="79"/>
      <c r="D40" s="28">
        <v>10</v>
      </c>
      <c r="E40" s="32"/>
    </row>
  </sheetData>
  <mergeCells count="21">
    <mergeCell ref="B36:C36"/>
    <mergeCell ref="F36:G36"/>
    <mergeCell ref="F38:G38"/>
    <mergeCell ref="B40:C40"/>
    <mergeCell ref="M1:N1"/>
    <mergeCell ref="N18:O18"/>
    <mergeCell ref="J26:K26"/>
    <mergeCell ref="B28:C28"/>
    <mergeCell ref="F30:G30"/>
    <mergeCell ref="B32:C32"/>
    <mergeCell ref="B24:C24"/>
    <mergeCell ref="B1:K1"/>
    <mergeCell ref="B4:C4"/>
    <mergeCell ref="F6:G6"/>
    <mergeCell ref="B8:C8"/>
    <mergeCell ref="J10:K10"/>
    <mergeCell ref="B12:C12"/>
    <mergeCell ref="F14:G14"/>
    <mergeCell ref="B16:C16"/>
    <mergeCell ref="B20:C20"/>
    <mergeCell ref="F22:G22"/>
  </mergeCells>
  <pageMargins left="0.7" right="0.7" top="0.75" bottom="0.75" header="0.3" footer="0.3"/>
  <pageSetup paperSize="9" scale="7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13" workbookViewId="0">
      <selection activeCell="K22" sqref="K22"/>
    </sheetView>
  </sheetViews>
  <sheetFormatPr defaultRowHeight="15" x14ac:dyDescent="0.25"/>
  <cols>
    <col min="1" max="1" width="9.140625" style="33"/>
    <col min="2" max="15" width="9.140625" style="25" customWidth="1"/>
    <col min="16" max="16384" width="9.140625" style="25"/>
  </cols>
  <sheetData>
    <row r="1" spans="1:14" ht="59.25" customHeight="1" x14ac:dyDescent="0.25">
      <c r="B1" s="51" t="s">
        <v>70</v>
      </c>
      <c r="C1" s="51"/>
      <c r="D1" s="51"/>
      <c r="E1" s="51"/>
      <c r="F1" s="51"/>
      <c r="G1" s="51"/>
      <c r="H1" s="51"/>
      <c r="I1" s="51"/>
      <c r="J1" s="51"/>
      <c r="K1" s="51"/>
      <c r="L1" s="25" t="s">
        <v>18</v>
      </c>
      <c r="M1" s="82">
        <v>44268</v>
      </c>
      <c r="N1" s="82"/>
    </row>
    <row r="2" spans="1:14" ht="15" customHeight="1" x14ac:dyDescent="0.25">
      <c r="C2" s="27"/>
    </row>
    <row r="3" spans="1:14" ht="15" customHeight="1" x14ac:dyDescent="0.25">
      <c r="C3" s="27"/>
    </row>
    <row r="4" spans="1:14" ht="15" customHeight="1" x14ac:dyDescent="0.25">
      <c r="A4" s="50" t="s">
        <v>99</v>
      </c>
      <c r="B4" s="78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ТАРА</v>
      </c>
      <c r="C4" s="79"/>
      <c r="D4" s="28">
        <v>13</v>
      </c>
      <c r="E4" s="29"/>
    </row>
    <row r="5" spans="1:14" ht="15" customHeight="1" x14ac:dyDescent="0.25">
      <c r="A5" s="50">
        <v>3</v>
      </c>
      <c r="C5" s="27"/>
      <c r="E5" s="30"/>
    </row>
    <row r="6" spans="1:14" ht="15" customHeight="1" x14ac:dyDescent="0.25">
      <c r="A6" s="50"/>
      <c r="B6" s="24" t="s">
        <v>15</v>
      </c>
      <c r="C6" s="27">
        <v>7</v>
      </c>
      <c r="E6" s="31"/>
      <c r="F6" s="80" t="str">
        <f ca="1">IF(ISBLANK(D4),"",IF(D4&gt;D8,B4,B8))</f>
        <v>ТАРА</v>
      </c>
      <c r="G6" s="79"/>
      <c r="H6" s="28">
        <v>5</v>
      </c>
      <c r="I6" s="29"/>
    </row>
    <row r="7" spans="1:14" ht="15" customHeight="1" x14ac:dyDescent="0.25">
      <c r="A7" s="50"/>
      <c r="C7" s="27"/>
      <c r="E7" s="31"/>
      <c r="I7" s="30"/>
    </row>
    <row r="8" spans="1:14" ht="15" customHeight="1" x14ac:dyDescent="0.25">
      <c r="A8" s="50" t="s">
        <v>102</v>
      </c>
      <c r="B8" s="78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Стрелки</v>
      </c>
      <c r="C8" s="79"/>
      <c r="D8" s="28">
        <v>8</v>
      </c>
      <c r="E8" s="32"/>
      <c r="I8" s="31"/>
    </row>
    <row r="9" spans="1:14" ht="15" customHeight="1" x14ac:dyDescent="0.25">
      <c r="A9" s="50">
        <v>4</v>
      </c>
      <c r="C9" s="27"/>
      <c r="I9" s="31"/>
    </row>
    <row r="10" spans="1:14" ht="15" customHeight="1" x14ac:dyDescent="0.25">
      <c r="A10" s="50"/>
      <c r="C10" s="27"/>
      <c r="F10" s="24" t="s">
        <v>15</v>
      </c>
      <c r="G10" s="25">
        <v>4</v>
      </c>
      <c r="H10" s="27"/>
      <c r="I10" s="31"/>
      <c r="J10" s="80" t="str">
        <f ca="1">IF(ISBLANK(H6),"",IF(H6&gt;H14,F6,F14))</f>
        <v>ВДВ</v>
      </c>
      <c r="K10" s="78"/>
      <c r="L10" s="28">
        <v>13</v>
      </c>
      <c r="M10" s="29"/>
    </row>
    <row r="11" spans="1:14" ht="15" customHeight="1" x14ac:dyDescent="0.25">
      <c r="A11" s="50"/>
      <c r="C11" s="27"/>
      <c r="I11" s="31"/>
      <c r="M11" s="30"/>
    </row>
    <row r="12" spans="1:14" ht="15" customHeight="1" x14ac:dyDescent="0.25">
      <c r="A12" s="50" t="s">
        <v>100</v>
      </c>
      <c r="B12" s="78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Авант</v>
      </c>
      <c r="C12" s="79"/>
      <c r="D12" s="28">
        <v>9</v>
      </c>
      <c r="E12" s="29"/>
      <c r="I12" s="31"/>
      <c r="M12" s="31"/>
    </row>
    <row r="13" spans="1:14" ht="15" customHeight="1" x14ac:dyDescent="0.25">
      <c r="A13" s="50">
        <v>3</v>
      </c>
      <c r="C13" s="27"/>
      <c r="E13" s="30"/>
      <c r="I13" s="31"/>
      <c r="M13" s="31"/>
    </row>
    <row r="14" spans="1:14" ht="15" customHeight="1" x14ac:dyDescent="0.25">
      <c r="A14" s="50"/>
      <c r="B14" s="24" t="s">
        <v>15</v>
      </c>
      <c r="C14" s="27">
        <v>9</v>
      </c>
      <c r="E14" s="31"/>
      <c r="F14" s="80" t="str">
        <f ca="1">IF(ISBLANK(D12),"",IF(D12&gt;D16,B12,B16))</f>
        <v>ВДВ</v>
      </c>
      <c r="G14" s="79"/>
      <c r="H14" s="28">
        <v>13</v>
      </c>
      <c r="I14" s="32"/>
      <c r="M14" s="31"/>
    </row>
    <row r="15" spans="1:14" ht="15" customHeight="1" x14ac:dyDescent="0.25">
      <c r="A15" s="50"/>
      <c r="E15" s="31"/>
      <c r="M15" s="31"/>
    </row>
    <row r="16" spans="1:14" ht="15" customHeight="1" x14ac:dyDescent="0.25">
      <c r="A16" s="50" t="s">
        <v>101</v>
      </c>
      <c r="B16" s="78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ВДВ</v>
      </c>
      <c r="C16" s="79"/>
      <c r="D16" s="28">
        <v>13</v>
      </c>
      <c r="E16" s="32"/>
      <c r="M16" s="31"/>
    </row>
    <row r="17" spans="1:15" ht="15" customHeight="1" x14ac:dyDescent="0.25">
      <c r="A17" s="50">
        <v>4</v>
      </c>
      <c r="M17" s="31"/>
    </row>
    <row r="18" spans="1:15" ht="15" customHeight="1" x14ac:dyDescent="0.25">
      <c r="A18" s="50"/>
      <c r="B18" s="24"/>
      <c r="J18" s="24" t="s">
        <v>15</v>
      </c>
      <c r="K18" s="25">
        <v>7</v>
      </c>
      <c r="L18" s="27"/>
      <c r="M18" s="31"/>
      <c r="N18" s="80" t="str">
        <f ca="1">IF(ISBLANK(L10),"",IF(L10&gt;L26,J10,J26))</f>
        <v>ВДВ</v>
      </c>
      <c r="O18" s="78"/>
    </row>
    <row r="19" spans="1:15" ht="15" customHeight="1" x14ac:dyDescent="0.25">
      <c r="A19" s="50"/>
      <c r="M19" s="31"/>
    </row>
    <row r="20" spans="1:15" ht="15" customHeight="1" x14ac:dyDescent="0.25">
      <c r="A20" s="50" t="s">
        <v>101</v>
      </c>
      <c r="B20" s="78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ДиВайс</v>
      </c>
      <c r="C20" s="79"/>
      <c r="D20" s="28">
        <v>5</v>
      </c>
      <c r="E20" s="29"/>
      <c r="M20" s="31"/>
    </row>
    <row r="21" spans="1:15" ht="15" customHeight="1" x14ac:dyDescent="0.25">
      <c r="A21" s="50">
        <v>3</v>
      </c>
      <c r="E21" s="30"/>
      <c r="M21" s="31"/>
    </row>
    <row r="22" spans="1:15" ht="15" customHeight="1" x14ac:dyDescent="0.25">
      <c r="A22" s="50"/>
      <c r="B22" s="24" t="s">
        <v>15</v>
      </c>
      <c r="C22" s="27">
        <v>10</v>
      </c>
      <c r="E22" s="31"/>
      <c r="F22" s="80" t="str">
        <f ca="1">IF(ISBLANK(D20),"",IF(D20&gt;D24,B20,B24))</f>
        <v>ЭКГ</v>
      </c>
      <c r="G22" s="79"/>
      <c r="H22" s="28">
        <v>11</v>
      </c>
      <c r="I22" s="29"/>
      <c r="M22" s="31"/>
    </row>
    <row r="23" spans="1:15" ht="15" customHeight="1" x14ac:dyDescent="0.25">
      <c r="A23" s="50"/>
      <c r="E23" s="31"/>
      <c r="I23" s="30"/>
      <c r="M23" s="31"/>
    </row>
    <row r="24" spans="1:15" ht="15" customHeight="1" x14ac:dyDescent="0.25">
      <c r="A24" s="50" t="s">
        <v>99</v>
      </c>
      <c r="B24" s="78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ЭКГ</v>
      </c>
      <c r="C24" s="79"/>
      <c r="D24" s="28">
        <v>13</v>
      </c>
      <c r="E24" s="32"/>
      <c r="I24" s="31"/>
      <c r="M24" s="31"/>
    </row>
    <row r="25" spans="1:15" ht="15" customHeight="1" x14ac:dyDescent="0.25">
      <c r="A25" s="50">
        <v>4</v>
      </c>
      <c r="I25" s="31"/>
      <c r="M25" s="31"/>
    </row>
    <row r="26" spans="1:15" ht="15" customHeight="1" x14ac:dyDescent="0.25">
      <c r="A26" s="50"/>
      <c r="F26" s="24" t="s">
        <v>15</v>
      </c>
      <c r="G26" s="25">
        <v>6</v>
      </c>
      <c r="H26" s="27"/>
      <c r="I26" s="31"/>
      <c r="J26" s="80" t="str">
        <f ca="1">IF(ISBLANK(H22),"",IF(H22&gt;H30,F22,F30))</f>
        <v>ЭКГ</v>
      </c>
      <c r="K26" s="79"/>
      <c r="L26" s="28">
        <v>6</v>
      </c>
      <c r="M26" s="32"/>
    </row>
    <row r="27" spans="1:15" ht="15" customHeight="1" x14ac:dyDescent="0.25">
      <c r="A27" s="50"/>
      <c r="I27" s="31"/>
    </row>
    <row r="28" spans="1:15" ht="15" customHeight="1" x14ac:dyDescent="0.25">
      <c r="A28" s="50" t="s">
        <v>102</v>
      </c>
      <c r="B28" s="78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Восток 1</v>
      </c>
      <c r="C28" s="79"/>
      <c r="D28" s="28">
        <v>9</v>
      </c>
      <c r="E28" s="29"/>
      <c r="I28" s="31"/>
    </row>
    <row r="29" spans="1:15" ht="15" customHeight="1" x14ac:dyDescent="0.25">
      <c r="A29" s="50">
        <v>3</v>
      </c>
      <c r="E29" s="30"/>
      <c r="I29" s="31"/>
    </row>
    <row r="30" spans="1:15" ht="15" customHeight="1" x14ac:dyDescent="0.25">
      <c r="A30" s="50"/>
      <c r="B30" s="24" t="s">
        <v>15</v>
      </c>
      <c r="C30" s="27">
        <v>12</v>
      </c>
      <c r="E30" s="31"/>
      <c r="F30" s="80" t="str">
        <f ca="1">IF(ISBLANK(D28),"",IF(D28&gt;D32,B28,B32))</f>
        <v>дВОе</v>
      </c>
      <c r="G30" s="79"/>
      <c r="H30" s="28">
        <v>10</v>
      </c>
      <c r="I30" s="32"/>
    </row>
    <row r="31" spans="1:15" ht="15" customHeight="1" x14ac:dyDescent="0.25">
      <c r="A31" s="50"/>
      <c r="E31" s="31"/>
    </row>
    <row r="32" spans="1:15" ht="15" customHeight="1" x14ac:dyDescent="0.25">
      <c r="A32" s="50" t="s">
        <v>100</v>
      </c>
      <c r="B32" s="78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дВОе</v>
      </c>
      <c r="C32" s="79"/>
      <c r="D32" s="28">
        <v>13</v>
      </c>
      <c r="E32" s="32"/>
    </row>
    <row r="33" spans="1:7" x14ac:dyDescent="0.25">
      <c r="A33" s="50">
        <v>4</v>
      </c>
    </row>
    <row r="34" spans="1:7" x14ac:dyDescent="0.25">
      <c r="B34" s="25" t="s">
        <v>103</v>
      </c>
    </row>
    <row r="36" spans="1:7" ht="15" customHeight="1" x14ac:dyDescent="0.25">
      <c r="B36" s="78" t="str">
        <f ca="1">IF(ISBLANK(H6),"",IF(H6&gt;H14,F14,F6))</f>
        <v>ТАРА</v>
      </c>
      <c r="C36" s="79"/>
      <c r="D36" s="28">
        <v>13</v>
      </c>
      <c r="E36" s="29"/>
      <c r="F36" s="81"/>
      <c r="G36" s="81"/>
    </row>
    <row r="37" spans="1:7" ht="15" customHeight="1" x14ac:dyDescent="0.25">
      <c r="E37" s="30"/>
    </row>
    <row r="38" spans="1:7" ht="15" customHeight="1" x14ac:dyDescent="0.25">
      <c r="B38" s="24" t="s">
        <v>15</v>
      </c>
      <c r="C38" s="25">
        <v>9</v>
      </c>
      <c r="E38" s="31"/>
      <c r="F38" s="80" t="str">
        <f ca="1">IF(ISBLANK(D36),"",IF(D36&gt;D40,B36,B40))</f>
        <v>ТАРА</v>
      </c>
      <c r="G38" s="78"/>
    </row>
    <row r="39" spans="1:7" ht="15" customHeight="1" x14ac:dyDescent="0.25">
      <c r="E39" s="31"/>
    </row>
    <row r="40" spans="1:7" ht="15" customHeight="1" x14ac:dyDescent="0.25">
      <c r="B40" s="78" t="str">
        <f ca="1">IF(ISBLANK(H22),"",IF(H22&gt;H30,F30,F22))</f>
        <v>дВОе</v>
      </c>
      <c r="C40" s="79"/>
      <c r="D40" s="28">
        <v>4</v>
      </c>
      <c r="E40" s="32"/>
    </row>
  </sheetData>
  <mergeCells count="21">
    <mergeCell ref="N18:O18"/>
    <mergeCell ref="F6:G6"/>
    <mergeCell ref="B8:C8"/>
    <mergeCell ref="B40:C40"/>
    <mergeCell ref="J26:K26"/>
    <mergeCell ref="B28:C28"/>
    <mergeCell ref="F14:G14"/>
    <mergeCell ref="B16:C16"/>
    <mergeCell ref="B20:C20"/>
    <mergeCell ref="F22:G22"/>
    <mergeCell ref="B24:C24"/>
    <mergeCell ref="F30:G30"/>
    <mergeCell ref="B32:C32"/>
    <mergeCell ref="B36:C36"/>
    <mergeCell ref="F36:G36"/>
    <mergeCell ref="F38:G38"/>
    <mergeCell ref="B1:K1"/>
    <mergeCell ref="M1:N1"/>
    <mergeCell ref="B4:C4"/>
    <mergeCell ref="J10:K10"/>
    <mergeCell ref="B12:C12"/>
  </mergeCells>
  <pageMargins left="0.25" right="0.25" top="0.75" bottom="0.75" header="0.3" footer="0.3"/>
  <pageSetup paperSize="9" scale="7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16" workbookViewId="0">
      <selection activeCell="C30" sqref="C30"/>
    </sheetView>
  </sheetViews>
  <sheetFormatPr defaultRowHeight="15" x14ac:dyDescent="0.25"/>
  <cols>
    <col min="1" max="1" width="9.28515625" customWidth="1"/>
    <col min="2" max="3" width="37" customWidth="1"/>
  </cols>
  <sheetData>
    <row r="1" spans="1:3" ht="33.75" customHeight="1" x14ac:dyDescent="0.25">
      <c r="A1" s="83" t="s">
        <v>5</v>
      </c>
      <c r="B1" s="83"/>
      <c r="C1" s="83"/>
    </row>
    <row r="2" spans="1:3" ht="21.75" customHeight="1" x14ac:dyDescent="0.25">
      <c r="A2" s="85" t="s">
        <v>68</v>
      </c>
      <c r="B2" s="85"/>
      <c r="C2" s="85"/>
    </row>
    <row r="3" spans="1:3" ht="24" customHeight="1" x14ac:dyDescent="0.25">
      <c r="A3" s="84" t="s">
        <v>6</v>
      </c>
      <c r="B3" s="84"/>
      <c r="C3" s="84"/>
    </row>
    <row r="4" spans="1:3" x14ac:dyDescent="0.25">
      <c r="A4" s="1"/>
    </row>
    <row r="5" spans="1:3" x14ac:dyDescent="0.25">
      <c r="A5" s="35">
        <v>1</v>
      </c>
      <c r="B5" s="35" t="s">
        <v>19</v>
      </c>
      <c r="C5" s="35">
        <v>2047</v>
      </c>
    </row>
    <row r="6" spans="1:3" x14ac:dyDescent="0.25">
      <c r="A6" s="35">
        <v>2</v>
      </c>
      <c r="B6" s="35" t="s">
        <v>20</v>
      </c>
      <c r="C6" s="35">
        <v>1774</v>
      </c>
    </row>
    <row r="7" spans="1:3" x14ac:dyDescent="0.25">
      <c r="A7" s="35">
        <v>3</v>
      </c>
      <c r="B7" s="35" t="s">
        <v>21</v>
      </c>
      <c r="C7" s="35">
        <v>1410</v>
      </c>
    </row>
    <row r="8" spans="1:3" x14ac:dyDescent="0.25">
      <c r="A8" s="35">
        <v>4</v>
      </c>
      <c r="B8" s="35" t="s">
        <v>22</v>
      </c>
      <c r="C8" s="35">
        <v>1353</v>
      </c>
    </row>
    <row r="9" spans="1:3" x14ac:dyDescent="0.25">
      <c r="A9" s="35">
        <v>5</v>
      </c>
      <c r="B9" s="35" t="s">
        <v>23</v>
      </c>
      <c r="C9" s="35">
        <v>1350</v>
      </c>
    </row>
    <row r="10" spans="1:3" x14ac:dyDescent="0.25">
      <c r="A10" s="35">
        <v>6</v>
      </c>
      <c r="B10" s="35" t="s">
        <v>24</v>
      </c>
      <c r="C10" s="35">
        <v>1310</v>
      </c>
    </row>
    <row r="11" spans="1:3" x14ac:dyDescent="0.25">
      <c r="A11" s="35">
        <v>7</v>
      </c>
      <c r="B11" s="35" t="s">
        <v>25</v>
      </c>
      <c r="C11" s="35">
        <v>1283</v>
      </c>
    </row>
    <row r="12" spans="1:3" x14ac:dyDescent="0.25">
      <c r="A12" s="35">
        <v>8</v>
      </c>
      <c r="B12" s="35" t="s">
        <v>26</v>
      </c>
      <c r="C12" s="35">
        <v>1207</v>
      </c>
    </row>
    <row r="13" spans="1:3" x14ac:dyDescent="0.25">
      <c r="A13" s="35">
        <v>9</v>
      </c>
      <c r="B13" s="35" t="s">
        <v>27</v>
      </c>
      <c r="C13" s="35">
        <v>1183</v>
      </c>
    </row>
    <row r="14" spans="1:3" x14ac:dyDescent="0.25">
      <c r="A14" s="35">
        <v>10</v>
      </c>
      <c r="B14" s="35" t="s">
        <v>28</v>
      </c>
      <c r="C14" s="35">
        <v>1055</v>
      </c>
    </row>
    <row r="15" spans="1:3" x14ac:dyDescent="0.25">
      <c r="A15" s="35">
        <v>11</v>
      </c>
      <c r="B15" s="35" t="s">
        <v>29</v>
      </c>
      <c r="C15" s="35">
        <v>1048</v>
      </c>
    </row>
    <row r="16" spans="1:3" x14ac:dyDescent="0.25">
      <c r="A16" s="35">
        <v>12</v>
      </c>
      <c r="B16" s="35" t="s">
        <v>30</v>
      </c>
      <c r="C16" s="35">
        <v>985</v>
      </c>
    </row>
    <row r="17" spans="1:3" x14ac:dyDescent="0.25">
      <c r="A17" s="35">
        <v>13</v>
      </c>
      <c r="B17" s="35" t="s">
        <v>31</v>
      </c>
      <c r="C17" s="35">
        <v>960</v>
      </c>
    </row>
    <row r="18" spans="1:3" x14ac:dyDescent="0.25">
      <c r="A18" s="35">
        <v>14</v>
      </c>
      <c r="B18" s="35" t="s">
        <v>32</v>
      </c>
      <c r="C18" s="35">
        <v>944</v>
      </c>
    </row>
    <row r="19" spans="1:3" x14ac:dyDescent="0.25">
      <c r="A19" s="35">
        <v>15</v>
      </c>
      <c r="B19" s="35" t="s">
        <v>33</v>
      </c>
      <c r="C19" s="35">
        <v>886</v>
      </c>
    </row>
    <row r="20" spans="1:3" x14ac:dyDescent="0.25">
      <c r="A20" s="35">
        <v>16</v>
      </c>
      <c r="B20" s="35" t="s">
        <v>34</v>
      </c>
      <c r="C20" s="35">
        <v>873</v>
      </c>
    </row>
    <row r="21" spans="1:3" x14ac:dyDescent="0.25">
      <c r="A21" s="35">
        <v>17</v>
      </c>
      <c r="B21" s="35" t="s">
        <v>35</v>
      </c>
      <c r="C21" s="35">
        <v>873</v>
      </c>
    </row>
    <row r="22" spans="1:3" x14ac:dyDescent="0.25">
      <c r="A22" s="35">
        <v>18</v>
      </c>
      <c r="B22" s="35" t="s">
        <v>36</v>
      </c>
      <c r="C22" s="35">
        <v>846</v>
      </c>
    </row>
    <row r="23" spans="1:3" x14ac:dyDescent="0.25">
      <c r="A23" s="35">
        <v>19</v>
      </c>
      <c r="B23" s="35" t="s">
        <v>37</v>
      </c>
      <c r="C23" s="35">
        <v>725</v>
      </c>
    </row>
    <row r="24" spans="1:3" x14ac:dyDescent="0.25">
      <c r="A24" s="35">
        <v>20</v>
      </c>
      <c r="B24" s="35" t="s">
        <v>38</v>
      </c>
      <c r="C24" s="35">
        <v>713</v>
      </c>
    </row>
    <row r="25" spans="1:3" x14ac:dyDescent="0.25">
      <c r="A25" s="35">
        <v>21</v>
      </c>
      <c r="B25" s="35" t="s">
        <v>39</v>
      </c>
      <c r="C25" s="35">
        <v>700</v>
      </c>
    </row>
    <row r="26" spans="1:3" x14ac:dyDescent="0.25">
      <c r="A26" s="35">
        <v>22</v>
      </c>
      <c r="B26" s="35" t="s">
        <v>40</v>
      </c>
      <c r="C26" s="35">
        <v>697</v>
      </c>
    </row>
    <row r="27" spans="1:3" x14ac:dyDescent="0.25">
      <c r="A27" s="35">
        <v>23</v>
      </c>
      <c r="B27" s="35" t="s">
        <v>41</v>
      </c>
      <c r="C27" s="35">
        <v>643</v>
      </c>
    </row>
    <row r="28" spans="1:3" x14ac:dyDescent="0.25">
      <c r="A28" s="35">
        <v>24</v>
      </c>
      <c r="B28" s="35" t="s">
        <v>42</v>
      </c>
      <c r="C28" s="35">
        <v>616</v>
      </c>
    </row>
    <row r="29" spans="1:3" x14ac:dyDescent="0.25">
      <c r="A29" s="35">
        <v>25</v>
      </c>
      <c r="B29" s="35" t="s">
        <v>43</v>
      </c>
      <c r="C29" s="35">
        <v>570</v>
      </c>
    </row>
    <row r="30" spans="1:3" x14ac:dyDescent="0.25">
      <c r="A30" s="35">
        <v>26</v>
      </c>
      <c r="B30" s="35" t="s">
        <v>44</v>
      </c>
      <c r="C30" s="35">
        <v>556</v>
      </c>
    </row>
    <row r="31" spans="1:3" x14ac:dyDescent="0.25">
      <c r="A31" s="35">
        <v>27</v>
      </c>
      <c r="B31" s="35" t="s">
        <v>45</v>
      </c>
      <c r="C31" s="35">
        <v>530</v>
      </c>
    </row>
    <row r="32" spans="1:3" x14ac:dyDescent="0.25">
      <c r="A32" s="35">
        <v>28</v>
      </c>
      <c r="B32" s="35" t="s">
        <v>46</v>
      </c>
      <c r="C32" s="35">
        <v>457</v>
      </c>
    </row>
    <row r="33" spans="1:3" x14ac:dyDescent="0.25">
      <c r="A33" s="35">
        <v>29</v>
      </c>
      <c r="B33" s="35" t="s">
        <v>47</v>
      </c>
      <c r="C33" s="35">
        <v>420</v>
      </c>
    </row>
    <row r="34" spans="1:3" x14ac:dyDescent="0.25">
      <c r="A34" s="35">
        <v>30</v>
      </c>
      <c r="B34" s="35" t="s">
        <v>48</v>
      </c>
      <c r="C34" s="35">
        <v>418</v>
      </c>
    </row>
    <row r="35" spans="1:3" x14ac:dyDescent="0.25">
      <c r="A35" s="35">
        <v>31</v>
      </c>
      <c r="B35" s="35" t="s">
        <v>49</v>
      </c>
      <c r="C35" s="35">
        <v>403</v>
      </c>
    </row>
    <row r="36" spans="1:3" x14ac:dyDescent="0.25">
      <c r="A36" s="35">
        <v>32</v>
      </c>
      <c r="B36" s="35" t="s">
        <v>50</v>
      </c>
      <c r="C36" s="35">
        <v>386</v>
      </c>
    </row>
    <row r="37" spans="1:3" x14ac:dyDescent="0.25">
      <c r="A37" s="35">
        <v>33</v>
      </c>
      <c r="B37" s="35" t="s">
        <v>51</v>
      </c>
      <c r="C37" s="35">
        <v>354</v>
      </c>
    </row>
    <row r="38" spans="1:3" x14ac:dyDescent="0.25">
      <c r="A38" s="35">
        <v>34</v>
      </c>
      <c r="B38" s="35" t="s">
        <v>52</v>
      </c>
      <c r="C38" s="35">
        <v>354</v>
      </c>
    </row>
    <row r="39" spans="1:3" x14ac:dyDescent="0.25">
      <c r="A39" s="35">
        <v>35</v>
      </c>
      <c r="B39" s="35" t="s">
        <v>53</v>
      </c>
      <c r="C39" s="35">
        <v>300</v>
      </c>
    </row>
    <row r="40" spans="1:3" x14ac:dyDescent="0.25">
      <c r="A40" s="35">
        <v>36</v>
      </c>
      <c r="B40" s="35" t="s">
        <v>54</v>
      </c>
      <c r="C40" s="35">
        <v>284</v>
      </c>
    </row>
    <row r="41" spans="1:3" x14ac:dyDescent="0.25">
      <c r="A41" s="35">
        <v>37</v>
      </c>
      <c r="B41" s="35" t="s">
        <v>55</v>
      </c>
      <c r="C41" s="35">
        <v>262</v>
      </c>
    </row>
    <row r="42" spans="1:3" x14ac:dyDescent="0.25">
      <c r="A42" s="35">
        <v>38</v>
      </c>
      <c r="B42" s="35" t="s">
        <v>56</v>
      </c>
      <c r="C42" s="35">
        <v>259</v>
      </c>
    </row>
    <row r="43" spans="1:3" x14ac:dyDescent="0.25">
      <c r="A43" s="35">
        <v>39</v>
      </c>
      <c r="B43" s="35" t="s">
        <v>57</v>
      </c>
      <c r="C43" s="35">
        <v>227</v>
      </c>
    </row>
    <row r="44" spans="1:3" x14ac:dyDescent="0.25">
      <c r="A44" s="35">
        <v>40</v>
      </c>
      <c r="B44" s="35" t="s">
        <v>58</v>
      </c>
      <c r="C44" s="35">
        <v>226</v>
      </c>
    </row>
    <row r="45" spans="1:3" x14ac:dyDescent="0.25">
      <c r="A45" s="35">
        <v>41</v>
      </c>
      <c r="B45" s="35" t="s">
        <v>59</v>
      </c>
      <c r="C45" s="35">
        <v>212</v>
      </c>
    </row>
    <row r="46" spans="1:3" x14ac:dyDescent="0.25">
      <c r="A46" s="35">
        <v>42</v>
      </c>
      <c r="B46" s="35" t="s">
        <v>60</v>
      </c>
      <c r="C46" s="35">
        <v>186</v>
      </c>
    </row>
    <row r="47" spans="1:3" x14ac:dyDescent="0.25">
      <c r="A47" s="35">
        <v>43</v>
      </c>
      <c r="B47" s="35" t="s">
        <v>61</v>
      </c>
      <c r="C47" s="35">
        <v>181</v>
      </c>
    </row>
    <row r="48" spans="1:3" x14ac:dyDescent="0.25">
      <c r="A48" s="35">
        <v>44</v>
      </c>
      <c r="B48" s="35" t="s">
        <v>62</v>
      </c>
      <c r="C48" s="35">
        <v>179</v>
      </c>
    </row>
    <row r="49" spans="1:3" x14ac:dyDescent="0.25">
      <c r="A49" s="35">
        <v>45</v>
      </c>
      <c r="B49" s="35" t="s">
        <v>63</v>
      </c>
      <c r="C49" s="35">
        <v>127</v>
      </c>
    </row>
    <row r="50" spans="1:3" x14ac:dyDescent="0.25">
      <c r="A50" s="35">
        <v>46</v>
      </c>
      <c r="B50" s="35" t="s">
        <v>64</v>
      </c>
      <c r="C50" s="35">
        <v>120</v>
      </c>
    </row>
    <row r="51" spans="1:3" x14ac:dyDescent="0.25">
      <c r="A51" s="35">
        <v>47</v>
      </c>
      <c r="B51" s="35" t="s">
        <v>65</v>
      </c>
      <c r="C51" s="35">
        <v>70</v>
      </c>
    </row>
    <row r="52" spans="1:3" x14ac:dyDescent="0.25">
      <c r="A52" s="35">
        <v>48</v>
      </c>
      <c r="B52" s="35" t="s">
        <v>66</v>
      </c>
      <c r="C52" s="35">
        <v>45</v>
      </c>
    </row>
    <row r="53" spans="1:3" x14ac:dyDescent="0.25">
      <c r="A53" s="35">
        <v>49</v>
      </c>
      <c r="B53" s="35" t="s">
        <v>67</v>
      </c>
      <c r="C53" s="35">
        <v>17</v>
      </c>
    </row>
  </sheetData>
  <mergeCells count="3">
    <mergeCell ref="A1:C1"/>
    <mergeCell ref="A3:C3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Регистрация</vt:lpstr>
      <vt:lpstr>A</vt:lpstr>
      <vt:lpstr>B</vt:lpstr>
      <vt:lpstr>C</vt:lpstr>
      <vt:lpstr>D</vt:lpstr>
      <vt:lpstr>Кубок А</vt:lpstr>
      <vt:lpstr>Кубок В</vt:lpstr>
      <vt:lpstr>Рейтинг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РФП</cp:lastModifiedBy>
  <cp:lastPrinted>2021-03-13T14:39:30Z</cp:lastPrinted>
  <dcterms:created xsi:type="dcterms:W3CDTF">2021-03-11T18:50:48Z</dcterms:created>
  <dcterms:modified xsi:type="dcterms:W3CDTF">2021-03-13T18:01:01Z</dcterms:modified>
</cp:coreProperties>
</file>